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180" windowHeight="8715"/>
  </bookViews>
  <sheets>
    <sheet name="Berechnung ETW" sheetId="7" r:id="rId1"/>
    <sheet name="Immo ETW 2018 - Zonen" sheetId="20" r:id="rId2"/>
    <sheet name="Koeffizienten" sheetId="2" r:id="rId3"/>
    <sheet name="Tabelle1" sheetId="22" r:id="rId4"/>
  </sheets>
  <definedNames>
    <definedName name="_xlnm._FilterDatabase" localSheetId="1" hidden="1">'Immo ETW 2018 - Zonen'!#REF!</definedName>
    <definedName name="_xlnm._FilterDatabase" localSheetId="2" hidden="1">Koeffizienten!$G$34:$G$37</definedName>
    <definedName name="AnzahlWE" localSheetId="1">'Immo ETW 2018 - Zonen'!#REF!</definedName>
    <definedName name="AnzahlWE">Koeffizienten!$F$16:$F$20</definedName>
    <definedName name="Außenanlagen" localSheetId="1">'Immo ETW 2018 - Zonen'!#REF!</definedName>
    <definedName name="Außenanlagen">Koeffizienten!$F$53:$F$55</definedName>
    <definedName name="Ausstattung" localSheetId="1">'Immo ETW 2018 - Zonen'!#REF!</definedName>
    <definedName name="Ausstattung">Koeffizienten!$F$46:$F$49</definedName>
    <definedName name="_xlnm.Print_Area" localSheetId="0">'Berechnung ETW'!$A$1:$H$41</definedName>
    <definedName name="Garage" localSheetId="1">'Immo ETW 2018 - Zonen'!#REF!</definedName>
    <definedName name="Garage">Koeffizienten!$F$35:$F$37</definedName>
    <definedName name="Gebäudealter" localSheetId="1">'Immo ETW 2018 - Zonen'!#REF!</definedName>
    <definedName name="Gebäudealter">Koeffizienten!$A$2:$A$72</definedName>
    <definedName name="Geschosslage" localSheetId="1">'Immo ETW 2018 - Zonen'!#REF!</definedName>
    <definedName name="Geschosslage">Koeffizienten!$F$24:$F$31</definedName>
    <definedName name="Modernisierung" localSheetId="1">'Immo ETW 2018 - Zonen'!#REF!</definedName>
    <definedName name="Modernisierung">Koeffizienten!$F$59:$F$71</definedName>
    <definedName name="Vermietungszustand" localSheetId="1">'Immo ETW 2018 - Zonen'!#REF!</definedName>
    <definedName name="Vermietungszustand">Koeffizienten!$F$41:$F$42</definedName>
    <definedName name="Wohnfläche" localSheetId="1">'Immo ETW 2018 - Zonen'!#REF!</definedName>
    <definedName name="Wohnfläche">Koeffizienten!$F$8:$F$12</definedName>
    <definedName name="Wohnlage" localSheetId="1">'Immo ETW 2018 - Zonen'!#REF!</definedName>
    <definedName name="Wohnlage">Koeffizienten!$F$2:$F$6</definedName>
  </definedNames>
  <calcPr calcId="145621"/>
</workbook>
</file>

<file path=xl/calcChain.xml><?xml version="1.0" encoding="utf-8"?>
<calcChain xmlns="http://schemas.openxmlformats.org/spreadsheetml/2006/main">
  <c r="E20" i="7" l="1"/>
  <c r="E40" i="20" l="1"/>
  <c r="D20" i="7" l="1"/>
  <c r="D19" i="7"/>
  <c r="B39" i="7" l="1"/>
  <c r="H20" i="7"/>
  <c r="C62" i="2" l="1"/>
  <c r="C63" i="2"/>
  <c r="C64" i="2"/>
  <c r="C65" i="2"/>
  <c r="C66" i="2"/>
  <c r="C67" i="2"/>
  <c r="C68" i="2"/>
  <c r="C69" i="2"/>
  <c r="C70" i="2"/>
  <c r="C71" i="2"/>
  <c r="C5" i="2"/>
  <c r="E4" i="7" l="1"/>
  <c r="E6" i="7"/>
  <c r="D18" i="7" l="1"/>
  <c r="D15" i="7"/>
  <c r="D10" i="7"/>
  <c r="C52" i="2"/>
  <c r="C53" i="2"/>
  <c r="C54" i="2"/>
  <c r="C55" i="2"/>
  <c r="C56" i="2"/>
  <c r="C57" i="2"/>
  <c r="C58" i="2"/>
  <c r="C59" i="2"/>
  <c r="C60" i="2"/>
  <c r="C61" i="2"/>
  <c r="C51" i="2"/>
  <c r="C42" i="2"/>
  <c r="C43" i="2"/>
  <c r="C44" i="2"/>
  <c r="C45" i="2"/>
  <c r="C46" i="2"/>
  <c r="C47" i="2"/>
  <c r="C48" i="2"/>
  <c r="C49" i="2"/>
  <c r="C50" i="2"/>
  <c r="E19" i="7"/>
  <c r="F19" i="7" s="1"/>
  <c r="E18" i="7"/>
  <c r="F18" i="7" s="1"/>
  <c r="E17" i="7"/>
  <c r="F17" i="7" s="1"/>
  <c r="E16" i="7"/>
  <c r="F16" i="7" s="1"/>
  <c r="E15" i="7"/>
  <c r="F15" i="7" s="1"/>
  <c r="E14" i="7"/>
  <c r="F14" i="7" s="1"/>
  <c r="E13" i="7"/>
  <c r="F13" i="7" s="1"/>
  <c r="E12" i="7"/>
  <c r="F12" i="7" s="1"/>
  <c r="E11" i="7"/>
  <c r="F11" i="7" s="1"/>
  <c r="E10" i="7"/>
  <c r="D17" i="7"/>
  <c r="D28" i="7"/>
  <c r="E3" i="7"/>
  <c r="D11" i="7"/>
  <c r="D12" i="7"/>
  <c r="D13" i="7"/>
  <c r="D14" i="7"/>
  <c r="D16" i="7"/>
  <c r="H21" i="7"/>
  <c r="D7" i="7"/>
  <c r="C34" i="2"/>
  <c r="C3" i="2"/>
  <c r="C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5" i="2"/>
  <c r="C36" i="2"/>
  <c r="C37" i="2"/>
  <c r="C38" i="2"/>
  <c r="C39" i="2"/>
  <c r="C40" i="2"/>
  <c r="C41" i="2"/>
  <c r="C2" i="2"/>
  <c r="H11" i="7" l="1"/>
  <c r="F10" i="7"/>
  <c r="H10" i="7" s="1"/>
  <c r="E7" i="7"/>
  <c r="G13" i="7"/>
  <c r="H17" i="7"/>
  <c r="H14" i="7"/>
  <c r="H13" i="7"/>
  <c r="H12" i="7"/>
  <c r="H19" i="7"/>
  <c r="G15" i="7"/>
  <c r="H16" i="7"/>
  <c r="H15" i="7"/>
  <c r="H18" i="7"/>
  <c r="D22" i="7" l="1"/>
  <c r="D23" i="7" s="1"/>
  <c r="D26" i="7" l="1"/>
  <c r="D31" i="7" s="1"/>
  <c r="B37" i="7"/>
</calcChain>
</file>

<file path=xl/comments1.xml><?xml version="1.0" encoding="utf-8"?>
<comments xmlns="http://schemas.openxmlformats.org/spreadsheetml/2006/main">
  <authors>
    <author>Weißgerber, Dirk</author>
    <author>DWeissgerber</author>
  </authors>
  <commentList>
    <comment ref="E2" authorId="0">
      <text>
        <r>
          <rPr>
            <sz val="9"/>
            <color indexed="81"/>
            <rFont val="Tahoma"/>
            <family val="2"/>
          </rPr>
          <t xml:space="preserve">6-stellige Nr.  100xxx des Immobilienrichtwerts unter www.boris.nrw.de ersichtlich
</t>
        </r>
      </text>
    </comment>
    <comment ref="B11" authorId="0">
      <text>
        <r>
          <rPr>
            <b/>
            <sz val="9"/>
            <color indexed="81"/>
            <rFont val="Tahoma"/>
            <family val="2"/>
          </rPr>
          <t>Lagebeurteilung enthält der zonale Bodenrichtwert</t>
        </r>
        <r>
          <rPr>
            <sz val="9"/>
            <color indexed="81"/>
            <rFont val="Tahoma"/>
            <family val="2"/>
          </rPr>
          <t xml:space="preserve"> 
siehe unter www.boris.nrw.de - Bodenrichtwerte
einfache Wohnlage          bis 15 Punkte
mittlere Wohnlage           16 bis 22 Punkte
gute Wohnlage               23 bis 25 Punkte
sehr gute Wohnlage        26 bis 30 Punkte </t>
        </r>
      </text>
    </comment>
    <comment ref="B13" authorId="0">
      <text>
        <r>
          <rPr>
            <sz val="9"/>
            <color indexed="81"/>
            <rFont val="Tahoma"/>
            <family val="2"/>
          </rPr>
          <t>Anzahl der Wohnungen, die von dem Hauseingang zu erreichen sind, über den die zu bewertende Wohnung auch zugänglich ist. Hier ist nicht die Anzahl der Wohnungen der Wohnungseigentumsanlage gemeint.</t>
        </r>
      </text>
    </comment>
    <comment ref="B19" authorId="0">
      <text>
        <r>
          <rPr>
            <b/>
            <sz val="9"/>
            <color indexed="81"/>
            <rFont val="Tahoma"/>
            <family val="2"/>
          </rPr>
          <t>Hinweis:</t>
        </r>
        <r>
          <rPr>
            <sz val="9"/>
            <color indexed="81"/>
            <rFont val="Tahoma"/>
            <family val="2"/>
          </rPr>
          <t xml:space="preserve">
Modernisierungen sind idR erst bei Gebäuden vor 1970 an dieser Stelle zu berücksichtigen. Bei Gebäduen nach 1970 wird eine mittlere Modernisierung unterstellt.</t>
        </r>
      </text>
    </comment>
    <comment ref="D24" authorId="1">
      <text>
        <r>
          <rPr>
            <b/>
            <sz val="8"/>
            <color indexed="81"/>
            <rFont val="Tahoma"/>
            <family val="2"/>
          </rPr>
          <t xml:space="preserve">Preise nach Grundstücksmarktbericht
</t>
        </r>
        <r>
          <rPr>
            <sz val="8"/>
            <color indexed="81"/>
            <rFont val="Tahoma"/>
            <family val="2"/>
          </rPr>
          <t>Tiefgaragenstellplatz                11.000 - 15.000 €
Garage                                       6.000 -  11.000 €
Stellplatz                                    3.500  -   5.000 €</t>
        </r>
      </text>
    </comment>
    <comment ref="D25" authorId="0">
      <text>
        <r>
          <rPr>
            <sz val="9"/>
            <color indexed="81"/>
            <rFont val="Tahoma"/>
            <family val="2"/>
          </rPr>
          <t xml:space="preserve">z.B. zusätzlicher Hobbyraum im KG
</t>
        </r>
      </text>
    </comment>
  </commentList>
</comments>
</file>

<file path=xl/sharedStrings.xml><?xml version="1.0" encoding="utf-8"?>
<sst xmlns="http://schemas.openxmlformats.org/spreadsheetml/2006/main" count="656" uniqueCount="241">
  <si>
    <t>Ortsteil</t>
  </si>
  <si>
    <t>Ermittlungsstichtag</t>
  </si>
  <si>
    <t>Vorhalle</t>
  </si>
  <si>
    <t>Boelerheide</t>
  </si>
  <si>
    <t>Wohnlage</t>
  </si>
  <si>
    <t>Baujahr</t>
  </si>
  <si>
    <t>Wohnfläche</t>
  </si>
  <si>
    <t>Geschosslage</t>
  </si>
  <si>
    <t>IMRW</t>
  </si>
  <si>
    <t>mittel</t>
  </si>
  <si>
    <t>gut</t>
  </si>
  <si>
    <t>Holthausen</t>
  </si>
  <si>
    <t>Hestert</t>
  </si>
  <si>
    <t>Immobilienrichtwertrechner für Eigentumswohnungen</t>
  </si>
  <si>
    <t>Gebäudealter</t>
  </si>
  <si>
    <t>Anzahl WE</t>
  </si>
  <si>
    <t>Koeffizient
Alter</t>
  </si>
  <si>
    <t>38 Jahre</t>
  </si>
  <si>
    <t>39 Jahre</t>
  </si>
  <si>
    <t>33 Jahre</t>
  </si>
  <si>
    <t>24 Jahre</t>
  </si>
  <si>
    <t>1 Jahre</t>
  </si>
  <si>
    <t>2 Jahre</t>
  </si>
  <si>
    <t>3 Jahre</t>
  </si>
  <si>
    <t>4 Jahre</t>
  </si>
  <si>
    <t>5 Jahre</t>
  </si>
  <si>
    <t>6 Jahre</t>
  </si>
  <si>
    <t>7 Jahre</t>
  </si>
  <si>
    <t>8 Jahre</t>
  </si>
  <si>
    <t>9 Jahre</t>
  </si>
  <si>
    <t>10 Jahre</t>
  </si>
  <si>
    <t>11 Jahre</t>
  </si>
  <si>
    <t>12 Jahre</t>
  </si>
  <si>
    <t>13 Jahre</t>
  </si>
  <si>
    <t>14 Jahre</t>
  </si>
  <si>
    <t>15 Jahre</t>
  </si>
  <si>
    <t>16 Jahre</t>
  </si>
  <si>
    <t>17 Jahre</t>
  </si>
  <si>
    <t>18 Jahre</t>
  </si>
  <si>
    <t>19 Jahre</t>
  </si>
  <si>
    <t>20 Jahre</t>
  </si>
  <si>
    <t>21 Jahre</t>
  </si>
  <si>
    <t>22 Jahre</t>
  </si>
  <si>
    <t>23 Jahre</t>
  </si>
  <si>
    <t>25 Jahre</t>
  </si>
  <si>
    <t>26 Jahre</t>
  </si>
  <si>
    <t>27 Jahre</t>
  </si>
  <si>
    <t>28 Jahre</t>
  </si>
  <si>
    <t>29 Jahre</t>
  </si>
  <si>
    <t>30 Jahre</t>
  </si>
  <si>
    <t>31 Jahre</t>
  </si>
  <si>
    <t>32 Jahre</t>
  </si>
  <si>
    <t>34 Jahre</t>
  </si>
  <si>
    <t>35 Jahre</t>
  </si>
  <si>
    <t>36 Jahre</t>
  </si>
  <si>
    <t>37 Jahre</t>
  </si>
  <si>
    <t>40 Jahre</t>
  </si>
  <si>
    <t>einfach</t>
  </si>
  <si>
    <t>Koeffizient
Wohnlage</t>
  </si>
  <si>
    <t>bis 45 m²</t>
  </si>
  <si>
    <t>46 - 79 m²</t>
  </si>
  <si>
    <t>80 - 99 m²</t>
  </si>
  <si>
    <t>100 - 120 m²</t>
  </si>
  <si>
    <t>größer 120 m²</t>
  </si>
  <si>
    <t>Koeffizient
Wohnfläche</t>
  </si>
  <si>
    <t>Nr. Immobilienrichtwert ETW</t>
  </si>
  <si>
    <t>Nr</t>
  </si>
  <si>
    <t>Stichtag</t>
  </si>
  <si>
    <t>Garage</t>
  </si>
  <si>
    <t>Mietzustand</t>
  </si>
  <si>
    <t>7 - 12 WE</t>
  </si>
  <si>
    <t>Eigennutzung</t>
  </si>
  <si>
    <t>EG</t>
  </si>
  <si>
    <t>13 - 34 WE</t>
  </si>
  <si>
    <t>Anzahl WE im Haus</t>
  </si>
  <si>
    <t>Garage / Stellplatz</t>
  </si>
  <si>
    <t>Vermietungszustand</t>
  </si>
  <si>
    <t>Anzahl Wohnungen im Haus</t>
  </si>
  <si>
    <t>bis 6 WE</t>
  </si>
  <si>
    <t>35 - 60 WE</t>
  </si>
  <si>
    <t>61 - 140 WE</t>
  </si>
  <si>
    <t>Souterrain</t>
  </si>
  <si>
    <t>1. und 2. OG.</t>
  </si>
  <si>
    <t>3. bis 7. OG.</t>
  </si>
  <si>
    <t>ab 8. OG.</t>
  </si>
  <si>
    <t>Koeffizient
Geschosslage</t>
  </si>
  <si>
    <r>
      <t xml:space="preserve">DG </t>
    </r>
    <r>
      <rPr>
        <sz val="11"/>
        <color indexed="8"/>
        <rFont val="Arial"/>
        <family val="2"/>
      </rPr>
      <t>(über max. 2 Geschosse)</t>
    </r>
  </si>
  <si>
    <r>
      <t xml:space="preserve">DG </t>
    </r>
    <r>
      <rPr>
        <sz val="11"/>
        <color indexed="8"/>
        <rFont val="Arial"/>
        <family val="2"/>
      </rPr>
      <t>(über max. 3 Geschosse)</t>
    </r>
  </si>
  <si>
    <r>
      <t xml:space="preserve">DG </t>
    </r>
    <r>
      <rPr>
        <sz val="11"/>
        <color indexed="8"/>
        <rFont val="Arial"/>
        <family val="2"/>
      </rPr>
      <t>(über mind. 4 Geschosse)</t>
    </r>
  </si>
  <si>
    <t>ohne Garage / Stellplatz</t>
  </si>
  <si>
    <t>Garage / Stpl. vorhanden</t>
  </si>
  <si>
    <r>
      <t xml:space="preserve">Garage </t>
    </r>
    <r>
      <rPr>
        <sz val="11"/>
        <rFont val="Arial"/>
        <family val="2"/>
      </rPr>
      <t>oder / und</t>
    </r>
    <r>
      <rPr>
        <b/>
        <sz val="11"/>
        <rFont val="Arial"/>
        <family val="2"/>
      </rPr>
      <t xml:space="preserve"> Stellplatz</t>
    </r>
  </si>
  <si>
    <t>Wohnung vermietet</t>
  </si>
  <si>
    <t>Koeffizient
GarageStellplatz</t>
  </si>
  <si>
    <t>Koeffizient
Vermietung</t>
  </si>
  <si>
    <t>Geschosslage im Haus</t>
  </si>
  <si>
    <t>Wertermittlungsstichtag</t>
  </si>
  <si>
    <t>Strasse, HsNr.</t>
  </si>
  <si>
    <t>Aufteilungsplan Nr.</t>
  </si>
  <si>
    <t>Sondereigentum</t>
  </si>
  <si>
    <t>Bemerkungen</t>
  </si>
  <si>
    <t>(fiktives) Baujahr</t>
  </si>
  <si>
    <t>Vergleichswert aus Immobilienrichtwert</t>
  </si>
  <si>
    <t>Bauschäden/-mängel</t>
  </si>
  <si>
    <t>Gemeinschaftseigentum</t>
  </si>
  <si>
    <t>Sonstiges</t>
  </si>
  <si>
    <t>Miteigentumsanteil</t>
  </si>
  <si>
    <t>Gesamtschaden am Haus</t>
  </si>
  <si>
    <t>einfach bis mittel</t>
  </si>
  <si>
    <t>mittel bis gut</t>
  </si>
  <si>
    <t>Modell</t>
  </si>
  <si>
    <t>(beinhaltet keine Garagen oder Stellplätze)</t>
  </si>
  <si>
    <t>Merkmale Klasse</t>
  </si>
  <si>
    <t>Ausstattung</t>
  </si>
  <si>
    <t>gehoben</t>
  </si>
  <si>
    <t>stark gehoben</t>
  </si>
  <si>
    <t>Koeffizient
Ausstattung</t>
  </si>
  <si>
    <t>keine</t>
  </si>
  <si>
    <t>Balkon</t>
  </si>
  <si>
    <t>Terrasse/Garten</t>
  </si>
  <si>
    <t>Modernisierung ab 26 Jahre</t>
  </si>
  <si>
    <t>Koeffizient
Modernisierung</t>
  </si>
  <si>
    <t>nicht modernisiert</t>
  </si>
  <si>
    <t>überwiegend modernisiert</t>
  </si>
  <si>
    <t>umfassend modernisiert</t>
  </si>
  <si>
    <t>Modernisierung</t>
  </si>
  <si>
    <t>kleine Modernisierungen</t>
  </si>
  <si>
    <t>über 70 Jahre</t>
  </si>
  <si>
    <t>ab 70</t>
  </si>
  <si>
    <t>41 Jahre</t>
  </si>
  <si>
    <t>42 Jahre</t>
  </si>
  <si>
    <t>43 Jahre</t>
  </si>
  <si>
    <t>44 Jahre</t>
  </si>
  <si>
    <t>45 Jahre</t>
  </si>
  <si>
    <t>46 Jahre</t>
  </si>
  <si>
    <t>47 Jahre</t>
  </si>
  <si>
    <t>48 Jahre</t>
  </si>
  <si>
    <t>49 Jahre</t>
  </si>
  <si>
    <t>50 Jahre</t>
  </si>
  <si>
    <t>51 Jahre</t>
  </si>
  <si>
    <t>52 Jahre</t>
  </si>
  <si>
    <t>53 Jahre</t>
  </si>
  <si>
    <t>54 Jahre</t>
  </si>
  <si>
    <t>55 Jahre</t>
  </si>
  <si>
    <t>56 Jahre</t>
  </si>
  <si>
    <t>57 Jahre</t>
  </si>
  <si>
    <t>58 Jahre</t>
  </si>
  <si>
    <t>59 Jahre</t>
  </si>
  <si>
    <t>60 Jahre</t>
  </si>
  <si>
    <t>Außenanlagen</t>
  </si>
  <si>
    <t>Koeffizient
Außenanlagen</t>
  </si>
  <si>
    <t>Helfe</t>
  </si>
  <si>
    <t>Eckesey</t>
  </si>
  <si>
    <t>K-E-Osthaus-Str. 79, G-H-Str.</t>
  </si>
  <si>
    <t>Emst Süd - Alt Emst</t>
  </si>
  <si>
    <t>Karweg / Dickenbruch / Voerder Str.</t>
  </si>
  <si>
    <t>Wehringhausen Lange Str.</t>
  </si>
  <si>
    <t>Stadtgartenvietel, oberes Wehringhausen</t>
  </si>
  <si>
    <t>Hohenlimburg Wesselbach</t>
  </si>
  <si>
    <t>Hohenl. Elsey Zentrum</t>
  </si>
  <si>
    <t>Henkhausen Elsey-Ost</t>
  </si>
  <si>
    <t>Berchum</t>
  </si>
  <si>
    <t>Garenfeld Oberdorf</t>
  </si>
  <si>
    <t>Fley</t>
  </si>
  <si>
    <t>Halden</t>
  </si>
  <si>
    <t>Eilper Feld</t>
  </si>
  <si>
    <t>Haferkamp / Roggenkamp</t>
  </si>
  <si>
    <t>Boele Kabel Bathey</t>
  </si>
  <si>
    <t>Boele Zentrum</t>
  </si>
  <si>
    <t>Ischeland Fleyerviertel</t>
  </si>
  <si>
    <t>Remberg Eppenhauser Str. Arndtstr.</t>
  </si>
  <si>
    <t>Gerichts-/Klosterviertel</t>
  </si>
  <si>
    <t>Emst Nord Monschauer Str. / Am Waldesrand</t>
  </si>
  <si>
    <t>Kuhlerkamp / Geweke</t>
  </si>
  <si>
    <t>Spielbrink / Quambusch</t>
  </si>
  <si>
    <t>B7 Enneper Str. Kölner Str.</t>
  </si>
  <si>
    <t>Haspe Kückelhausen</t>
  </si>
  <si>
    <t>Eilpe Delstern Selbecke</t>
  </si>
  <si>
    <t>Hohenlimburg südl. Bahnhof, Oege</t>
  </si>
  <si>
    <t>Modernisierung ab 45 J.</t>
  </si>
  <si>
    <t>61 Jahre</t>
  </si>
  <si>
    <t>62 Jahre</t>
  </si>
  <si>
    <t>63 Jahre</t>
  </si>
  <si>
    <t>64 Jahre</t>
  </si>
  <si>
    <t>65 Jahre</t>
  </si>
  <si>
    <t>66 Jahre</t>
  </si>
  <si>
    <t>67 Jahre</t>
  </si>
  <si>
    <t>68 Jahre</t>
  </si>
  <si>
    <t>69 Jahre</t>
  </si>
  <si>
    <t>70 Jahre</t>
  </si>
  <si>
    <t>vor 1945</t>
  </si>
  <si>
    <r>
      <t xml:space="preserve">Immobilienrichtwert gilt </t>
    </r>
    <r>
      <rPr>
        <b/>
        <u/>
        <sz val="10"/>
        <rFont val="Arial"/>
        <family val="2"/>
      </rPr>
      <t>nicht</t>
    </r>
    <r>
      <rPr>
        <b/>
        <sz val="10"/>
        <rFont val="Arial"/>
        <family val="2"/>
      </rPr>
      <t xml:space="preserve"> für folgende Teilmärkte:</t>
    </r>
    <r>
      <rPr>
        <sz val="10"/>
        <rFont val="Arial"/>
        <family val="2"/>
      </rPr>
      <t xml:space="preserve">
• Ersterwerbe (Neubau bis 3 Jahre Gebäudealter)
• Wohnungserbbaurechte
• erstmalige Umwandlungen von Mietwohnungen in Eigentumswohnungen
• Wohnungseigentum in Form von Ein- und Zweifamilienhäusern</t>
    </r>
  </si>
  <si>
    <t>Preisindex 2010 = 100</t>
  </si>
  <si>
    <t>Koeffizient
Preisindex</t>
  </si>
  <si>
    <t>2010</t>
  </si>
  <si>
    <t>2011</t>
  </si>
  <si>
    <t>2012</t>
  </si>
  <si>
    <t>2013</t>
  </si>
  <si>
    <t>2014</t>
  </si>
  <si>
    <t>2015</t>
  </si>
  <si>
    <t>2016</t>
  </si>
  <si>
    <t>Preisniveau</t>
  </si>
  <si>
    <t>Wertermittlungszeitraum</t>
  </si>
  <si>
    <t>Eingabefelder für beliebigen Text</t>
  </si>
  <si>
    <t>Berechnungs- und Ergebnisfelder (gesperrt)</t>
  </si>
  <si>
    <t>gesperrte Felder</t>
  </si>
  <si>
    <t>Legende der farblichen Unterscheidung:</t>
  </si>
  <si>
    <t>für die Berechnung notwendige Eingabe- oder Auswahlfelder</t>
  </si>
  <si>
    <t>Text</t>
  </si>
  <si>
    <t>www.boris.nrw.de</t>
  </si>
  <si>
    <t>Wert der Eigentumswohnung</t>
  </si>
  <si>
    <t xml:space="preserve">Wert insgesamt: </t>
  </si>
  <si>
    <r>
      <t xml:space="preserve">      </t>
    </r>
    <r>
      <rPr>
        <u/>
        <sz val="11"/>
        <rFont val="Arial"/>
        <family val="2"/>
      </rPr>
      <t>Ermittlung anteilige Schäden am Gebäude:</t>
    </r>
  </si>
  <si>
    <t>zzgl. Zeitwert Garage oder Stellplatz (geschätzt)</t>
  </si>
  <si>
    <t>zzgl. Zeitwert Sondereigentum (sofern vorhanden)</t>
  </si>
  <si>
    <t>Wert der Eigentumswohnung:</t>
  </si>
  <si>
    <r>
      <t xml:space="preserve">Spielbrink Hochhaus </t>
    </r>
    <r>
      <rPr>
        <sz val="9"/>
        <color theme="1"/>
        <rFont val="Arial"/>
        <family val="2"/>
      </rPr>
      <t>(Südseite mit Fernblick)</t>
    </r>
  </si>
  <si>
    <t>Hohenlimburg Zentrum</t>
  </si>
  <si>
    <t>Kriterien der zu bewertende Eigentumswohnung :</t>
  </si>
  <si>
    <r>
      <t>besondere objektspezifische Grundstücksmerkmale</t>
    </r>
    <r>
      <rPr>
        <sz val="11"/>
        <rFont val="Arial"/>
        <family val="2"/>
      </rPr>
      <t xml:space="preserve"> (z.B. abzgl. Bauschäden)</t>
    </r>
  </si>
  <si>
    <t>Balkon / Terrasse o.ä.</t>
  </si>
  <si>
    <t>Wohnungsausstattung</t>
  </si>
  <si>
    <t>Immobilienrichtwert für ETW mit beschreibenden Kriterien (gesperrt)</t>
  </si>
  <si>
    <t>Für den Inhalt des Immobilienrichtwertrechners für Eigentumswohnungen (ETW) zeichnet sich die Geschäftsstelle des Gutachterausschusses für Grundstückswerte in der Stadt Hagen als Herausgeber verantwortlich. Die zonalen Immobilienrichtwerte (zIRW) wurden durch den Gutachterausschuss Hagen beschlossen. Alle Angaben wurden nach bestem Wissen erstellt und sorgfältig geprüft. Der hier überschlägig ermittelte Wert einer ETW ersetzt grundsätzlich kein Verkehrswertgutachten. In dem Excel-Rechner wird ein wahrscheinlicher Wert Ihrer ETW nach Ihren Angaben und Einschätzungen auf der Grundlage von zIRW des Gutachterausschusses im Vergleichswertverfahren ermittelt. Alle Angaben erfolgen ohne jegliche Verpflichtung oder Garantie durch den Herausgeber, der auch keinerlei Verantwortung und Haftung für fehlerhafte oder unrichtige Informationen übernimmt. Dieser Excel-Rechner soll zur Transparenz des Grundstücksmarktes für ETW im Stadtgebiet Hagen beitragen.</t>
  </si>
  <si>
    <t>Koeffizient 1</t>
  </si>
  <si>
    <t>Koeffizient 2</t>
  </si>
  <si>
    <t>Faktor=K1/K2</t>
  </si>
  <si>
    <t>zonaler Immobilienrichtwert (zIRW) x Faktoren</t>
  </si>
  <si>
    <t>Vergleichswert x Wohnfläche</t>
  </si>
  <si>
    <t>Beispielstr. 4711</t>
  </si>
  <si>
    <t>5</t>
  </si>
  <si>
    <t>Innenstadtrand Hagen</t>
  </si>
  <si>
    <t>Boelerstraße</t>
  </si>
  <si>
    <t>2017</t>
  </si>
  <si>
    <t>Altenhagen Friedensstraße</t>
  </si>
  <si>
    <t>Altenhagen</t>
  </si>
  <si>
    <t>2018</t>
  </si>
  <si>
    <t>zonaler Immobilienrichtwert ETW 2018 :</t>
  </si>
  <si>
    <t>zonaler Immobilienrichtwert 2018</t>
  </si>
  <si>
    <r>
      <t>Immobilienrichtwert gilt für:</t>
    </r>
    <r>
      <rPr>
        <sz val="10"/>
        <rFont val="Arial"/>
        <family val="2"/>
      </rPr>
      <t xml:space="preserve">
• Weiterverkauf (ursprünglich als Wohnungseigentumsanlage errichtet)
• Weiterverkauf von ehemals umgewandelten Eigentumswohnungen
• Preisverhältnisse sind bezogen auf Kaufpreise aus 2017</t>
    </r>
  </si>
  <si>
    <t>Anzahl KV
2012 - 2017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</si>
</sst>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000"/>
    <numFmt numFmtId="165" formatCode="#,##0.00\ &quot;€/m²&quot;"/>
    <numFmt numFmtId="166" formatCode="#,##0.00\ &quot;m²&quot;"/>
    <numFmt numFmtId="167" formatCode="##,##0.00\ &quot;/&quot;"/>
    <numFmt numFmtId="168" formatCode="0.000"/>
    <numFmt numFmtId="169" formatCode="&quot;KP bezogen auf Jahr&quot;\ #0"/>
    <numFmt numFmtId="170" formatCode="#,##0.0\ &quot;Jahre alt&quot;"/>
  </numFmts>
  <fonts count="34" x14ac:knownFonts="1">
    <font>
      <sz val="10"/>
      <name val="Arial"/>
    </font>
    <font>
      <sz val="10"/>
      <name val="Arial"/>
      <family val="2"/>
    </font>
    <font>
      <sz val="8"/>
      <name val="Arial"/>
      <family val="2"/>
    </font>
    <font>
      <b/>
      <sz val="12"/>
      <name val="Arial"/>
      <family val="2"/>
    </font>
    <font>
      <sz val="9"/>
      <name val="Arial"/>
      <family val="2"/>
    </font>
    <font>
      <b/>
      <sz val="10"/>
      <color indexed="12"/>
      <name val="Arial"/>
      <family val="2"/>
    </font>
    <font>
      <sz val="8"/>
      <name val="Arial"/>
      <family val="2"/>
    </font>
    <font>
      <sz val="11"/>
      <color indexed="8"/>
      <name val="Arial"/>
      <family val="2"/>
    </font>
    <font>
      <b/>
      <sz val="11"/>
      <color indexed="8"/>
      <name val="Arial"/>
      <family val="2"/>
    </font>
    <font>
      <sz val="11"/>
      <color indexed="8"/>
      <name val="Arial"/>
      <family val="2"/>
    </font>
    <font>
      <b/>
      <sz val="11"/>
      <name val="Arial"/>
      <family val="2"/>
    </font>
    <font>
      <sz val="11"/>
      <name val="Arial"/>
      <family val="2"/>
    </font>
    <font>
      <sz val="11"/>
      <name val="Arial"/>
      <family val="2"/>
    </font>
    <font>
      <b/>
      <sz val="16"/>
      <name val="Arial"/>
      <family val="2"/>
    </font>
    <font>
      <b/>
      <sz val="11"/>
      <color indexed="12"/>
      <name val="Arial"/>
      <family val="2"/>
    </font>
    <font>
      <sz val="9"/>
      <color indexed="8"/>
      <name val="Arial"/>
      <family val="2"/>
    </font>
    <font>
      <sz val="12"/>
      <name val="Arial"/>
      <family val="2"/>
    </font>
    <font>
      <b/>
      <sz val="14"/>
      <name val="Arial"/>
      <family val="2"/>
    </font>
    <font>
      <b/>
      <sz val="12"/>
      <color indexed="10"/>
      <name val="Arial"/>
      <family val="2"/>
    </font>
    <font>
      <b/>
      <sz val="8"/>
      <color indexed="81"/>
      <name val="Tahoma"/>
      <family val="2"/>
    </font>
    <font>
      <sz val="8"/>
      <color indexed="81"/>
      <name val="Tahoma"/>
      <family val="2"/>
    </font>
    <font>
      <sz val="8"/>
      <color indexed="8"/>
      <name val="Arial"/>
      <family val="2"/>
    </font>
    <font>
      <b/>
      <sz val="10"/>
      <name val="Arial"/>
      <family val="2"/>
    </font>
    <font>
      <b/>
      <u/>
      <sz val="10"/>
      <name val="Arial"/>
      <family val="2"/>
    </font>
    <font>
      <sz val="10"/>
      <name val="Arial"/>
      <family val="2"/>
    </font>
    <font>
      <sz val="10"/>
      <color theme="1"/>
      <name val="Arial"/>
      <family val="2"/>
    </font>
    <font>
      <b/>
      <sz val="10"/>
      <color rgb="FFFF0000"/>
      <name val="Arial"/>
      <family val="2"/>
    </font>
    <font>
      <b/>
      <sz val="10"/>
      <color theme="1"/>
      <name val="Arial"/>
      <family val="2"/>
    </font>
    <font>
      <sz val="9"/>
      <color theme="1"/>
      <name val="Arial"/>
      <family val="2"/>
    </font>
    <font>
      <sz val="9"/>
      <color indexed="81"/>
      <name val="Tahoma"/>
      <family val="2"/>
    </font>
    <font>
      <b/>
      <sz val="14"/>
      <color indexed="10"/>
      <name val="Arial"/>
      <family val="2"/>
    </font>
    <font>
      <u/>
      <sz val="10"/>
      <color theme="10"/>
      <name val="Arial"/>
      <family val="2"/>
    </font>
    <font>
      <u/>
      <sz val="11"/>
      <name val="Arial"/>
      <family val="2"/>
    </font>
    <font>
      <b/>
      <sz val="9"/>
      <color indexed="81"/>
      <name val="Tahoma"/>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00"/>
        <bgColor indexed="64"/>
      </patternFill>
    </fill>
    <fill>
      <patternFill patternType="solid">
        <fgColor rgb="FFFF99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right/>
      <top/>
      <bottom style="dotted">
        <color indexed="64"/>
      </bottom>
      <diagonal/>
    </border>
    <border>
      <left/>
      <right/>
      <top style="medium">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s>
  <cellStyleXfs count="3">
    <xf numFmtId="0" fontId="0" fillId="0" borderId="0"/>
    <xf numFmtId="44" fontId="1" fillId="0" borderId="0" applyFont="0" applyFill="0" applyBorder="0" applyAlignment="0" applyProtection="0"/>
    <xf numFmtId="0" fontId="31" fillId="0" borderId="0" applyNumberFormat="0" applyFill="0" applyBorder="0" applyAlignment="0" applyProtection="0"/>
  </cellStyleXfs>
  <cellXfs count="221">
    <xf numFmtId="0" fontId="0" fillId="0" borderId="0" xfId="0"/>
    <xf numFmtId="2" fontId="0" fillId="0" borderId="0" xfId="0" applyNumberFormat="1"/>
    <xf numFmtId="0" fontId="0" fillId="0" borderId="0" xfId="0" applyBorder="1"/>
    <xf numFmtId="0" fontId="2" fillId="0" borderId="0" xfId="0" applyFont="1" applyAlignment="1">
      <alignment horizontal="center" textRotation="90" wrapText="1"/>
    </xf>
    <xf numFmtId="0" fontId="5" fillId="0" borderId="0" xfId="0" applyFont="1" applyAlignment="1">
      <alignment horizontal="center"/>
    </xf>
    <xf numFmtId="0" fontId="6" fillId="0" borderId="0" xfId="0" applyFont="1"/>
    <xf numFmtId="2" fontId="4" fillId="0" borderId="1" xfId="0" applyNumberFormat="1" applyFont="1" applyBorder="1" applyAlignment="1">
      <alignment horizontal="center"/>
    </xf>
    <xf numFmtId="2" fontId="0" fillId="0" borderId="1" xfId="0" applyNumberFormat="1" applyBorder="1" applyAlignment="1">
      <alignment horizontal="center"/>
    </xf>
    <xf numFmtId="0" fontId="6" fillId="0" borderId="0" xfId="0" applyFont="1" applyBorder="1"/>
    <xf numFmtId="49" fontId="0" fillId="0" borderId="0" xfId="0" applyNumberFormat="1"/>
    <xf numFmtId="0" fontId="0" fillId="2" borderId="0" xfId="0" applyFill="1" applyBorder="1"/>
    <xf numFmtId="0" fontId="0" fillId="2" borderId="2" xfId="0" applyFill="1" applyBorder="1"/>
    <xf numFmtId="49" fontId="11" fillId="2" borderId="3" xfId="0" applyNumberFormat="1" applyFont="1" applyFill="1" applyBorder="1" applyAlignment="1">
      <alignment wrapText="1"/>
    </xf>
    <xf numFmtId="49" fontId="11" fillId="2" borderId="3" xfId="0" applyNumberFormat="1" applyFont="1" applyFill="1" applyBorder="1"/>
    <xf numFmtId="1" fontId="0" fillId="0" borderId="0" xfId="0" applyNumberFormat="1"/>
    <xf numFmtId="49" fontId="0" fillId="0" borderId="0" xfId="0" applyNumberFormat="1" applyAlignment="1">
      <alignment horizontal="right"/>
    </xf>
    <xf numFmtId="2" fontId="0" fillId="0" borderId="0" xfId="0" applyNumberFormat="1" applyAlignment="1">
      <alignment horizontal="left"/>
    </xf>
    <xf numFmtId="49" fontId="11" fillId="2" borderId="4" xfId="0" applyNumberFormat="1" applyFont="1" applyFill="1" applyBorder="1" applyAlignment="1">
      <alignment horizontal="right" wrapText="1"/>
    </xf>
    <xf numFmtId="49" fontId="10" fillId="2" borderId="4" xfId="0" applyNumberFormat="1" applyFont="1" applyFill="1" applyBorder="1" applyAlignment="1">
      <alignment horizontal="left" wrapText="1"/>
    </xf>
    <xf numFmtId="49" fontId="10" fillId="2" borderId="5" xfId="0" applyNumberFormat="1" applyFont="1" applyFill="1" applyBorder="1" applyAlignment="1">
      <alignment horizontal="right"/>
    </xf>
    <xf numFmtId="2" fontId="10" fillId="2" borderId="6" xfId="0" applyNumberFormat="1" applyFont="1" applyFill="1" applyBorder="1" applyAlignment="1">
      <alignment wrapText="1"/>
    </xf>
    <xf numFmtId="0" fontId="11" fillId="2" borderId="7" xfId="0" applyFont="1" applyFill="1" applyBorder="1"/>
    <xf numFmtId="0" fontId="11" fillId="0" borderId="0" xfId="0" applyFont="1"/>
    <xf numFmtId="49" fontId="10" fillId="2" borderId="5" xfId="0" applyNumberFormat="1" applyFont="1" applyFill="1" applyBorder="1" applyAlignment="1">
      <alignment horizontal="left"/>
    </xf>
    <xf numFmtId="49" fontId="11" fillId="2" borderId="4" xfId="0" applyNumberFormat="1" applyFont="1" applyFill="1" applyBorder="1" applyAlignment="1">
      <alignment horizontal="right"/>
    </xf>
    <xf numFmtId="49" fontId="10" fillId="2" borderId="4" xfId="0" applyNumberFormat="1" applyFont="1" applyFill="1" applyBorder="1" applyAlignment="1">
      <alignment horizontal="left"/>
    </xf>
    <xf numFmtId="2" fontId="10" fillId="2" borderId="4" xfId="0" applyNumberFormat="1" applyFont="1" applyFill="1" applyBorder="1" applyAlignment="1">
      <alignment wrapText="1"/>
    </xf>
    <xf numFmtId="49" fontId="7" fillId="2" borderId="3" xfId="0" applyNumberFormat="1" applyFont="1" applyFill="1" applyBorder="1" applyAlignment="1">
      <alignment horizontal="left"/>
    </xf>
    <xf numFmtId="49" fontId="9" fillId="2" borderId="0" xfId="0" applyNumberFormat="1" applyFont="1" applyFill="1" applyBorder="1" applyAlignment="1">
      <alignment horizontal="left"/>
    </xf>
    <xf numFmtId="0" fontId="16" fillId="0" borderId="0" xfId="0" applyFont="1"/>
    <xf numFmtId="0" fontId="12" fillId="0" borderId="0" xfId="0" applyFont="1"/>
    <xf numFmtId="49" fontId="10" fillId="2" borderId="1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xf>
    <xf numFmtId="2" fontId="0" fillId="2" borderId="12" xfId="0" applyNumberFormat="1" applyFill="1" applyBorder="1"/>
    <xf numFmtId="2" fontId="0" fillId="2" borderId="13" xfId="0" applyNumberFormat="1" applyFill="1" applyBorder="1"/>
    <xf numFmtId="0" fontId="2" fillId="2" borderId="15" xfId="0" applyFont="1" applyFill="1" applyBorder="1" applyAlignment="1">
      <alignment horizontal="center" textRotation="90" wrapText="1"/>
    </xf>
    <xf numFmtId="2" fontId="2" fillId="2" borderId="16" xfId="0" applyNumberFormat="1" applyFont="1" applyFill="1" applyBorder="1" applyAlignment="1">
      <alignment horizontal="center" textRotation="90" wrapText="1"/>
    </xf>
    <xf numFmtId="49" fontId="9" fillId="2" borderId="2" xfId="0" applyNumberFormat="1" applyFont="1" applyFill="1" applyBorder="1" applyAlignment="1">
      <alignment horizontal="left"/>
    </xf>
    <xf numFmtId="49" fontId="8" fillId="2" borderId="0" xfId="0" applyNumberFormat="1" applyFont="1" applyFill="1" applyBorder="1" applyAlignment="1">
      <alignment horizontal="left"/>
    </xf>
    <xf numFmtId="14" fontId="14" fillId="5" borderId="17" xfId="0" applyNumberFormat="1" applyFont="1" applyFill="1" applyBorder="1" applyAlignment="1">
      <alignment horizontal="right"/>
    </xf>
    <xf numFmtId="1" fontId="14" fillId="5" borderId="18" xfId="0" applyNumberFormat="1" applyFont="1" applyFill="1" applyBorder="1" applyAlignment="1">
      <alignment horizontal="right"/>
    </xf>
    <xf numFmtId="49" fontId="10" fillId="2" borderId="19" xfId="0" applyNumberFormat="1" applyFont="1" applyFill="1" applyBorder="1"/>
    <xf numFmtId="49" fontId="11" fillId="2" borderId="19" xfId="0" applyNumberFormat="1" applyFont="1" applyFill="1" applyBorder="1"/>
    <xf numFmtId="49" fontId="12" fillId="2" borderId="19" xfId="0" applyNumberFormat="1" applyFont="1" applyFill="1" applyBorder="1"/>
    <xf numFmtId="49" fontId="12" fillId="2" borderId="19" xfId="0" applyNumberFormat="1" applyFont="1" applyFill="1" applyBorder="1" applyAlignment="1">
      <alignment horizontal="left" vertical="top"/>
    </xf>
    <xf numFmtId="49" fontId="13" fillId="2" borderId="19" xfId="0" applyNumberFormat="1" applyFont="1" applyFill="1" applyBorder="1" applyAlignment="1">
      <alignment horizontal="center" vertical="center"/>
    </xf>
    <xf numFmtId="1" fontId="14" fillId="5" borderId="20" xfId="0" applyNumberFormat="1" applyFont="1" applyFill="1" applyBorder="1" applyAlignment="1">
      <alignment horizontal="right"/>
    </xf>
    <xf numFmtId="165" fontId="14" fillId="5" borderId="3" xfId="0" applyNumberFormat="1" applyFont="1" applyFill="1" applyBorder="1" applyAlignment="1">
      <alignment horizontal="right"/>
    </xf>
    <xf numFmtId="2" fontId="12" fillId="3" borderId="21" xfId="0" applyNumberFormat="1" applyFont="1" applyFill="1" applyBorder="1" applyAlignment="1">
      <alignment horizontal="center"/>
    </xf>
    <xf numFmtId="2" fontId="12" fillId="3" borderId="9" xfId="0" applyNumberFormat="1" applyFont="1" applyFill="1" applyBorder="1" applyAlignment="1">
      <alignment horizontal="center"/>
    </xf>
    <xf numFmtId="164" fontId="10" fillId="3" borderId="22" xfId="0" applyNumberFormat="1" applyFont="1" applyFill="1" applyBorder="1" applyAlignment="1">
      <alignment horizontal="center"/>
    </xf>
    <xf numFmtId="164" fontId="10" fillId="3" borderId="23" xfId="0" applyNumberFormat="1" applyFont="1" applyFill="1" applyBorder="1" applyAlignment="1">
      <alignment horizontal="center"/>
    </xf>
    <xf numFmtId="165" fontId="18" fillId="3" borderId="21" xfId="0" applyNumberFormat="1" applyFont="1" applyFill="1" applyBorder="1" applyAlignment="1">
      <alignment horizontal="right"/>
    </xf>
    <xf numFmtId="49" fontId="12" fillId="2" borderId="0" xfId="0" applyNumberFormat="1" applyFont="1" applyFill="1" applyBorder="1"/>
    <xf numFmtId="44" fontId="10" fillId="3" borderId="13" xfId="1" applyFont="1" applyFill="1" applyBorder="1"/>
    <xf numFmtId="44" fontId="12" fillId="2" borderId="13" xfId="1" applyFont="1" applyFill="1" applyBorder="1"/>
    <xf numFmtId="44" fontId="12" fillId="3" borderId="13" xfId="1" applyFont="1" applyFill="1" applyBorder="1"/>
    <xf numFmtId="44" fontId="3" fillId="3" borderId="16" xfId="1" applyFont="1" applyFill="1" applyBorder="1"/>
    <xf numFmtId="0" fontId="12" fillId="0" borderId="0" xfId="0" applyFont="1" applyBorder="1"/>
    <xf numFmtId="0" fontId="12" fillId="4" borderId="0" xfId="0" applyFont="1" applyFill="1" applyBorder="1"/>
    <xf numFmtId="49" fontId="16" fillId="2" borderId="24" xfId="0" applyNumberFormat="1" applyFont="1" applyFill="1" applyBorder="1"/>
    <xf numFmtId="2" fontId="16" fillId="2" borderId="2" xfId="0" applyNumberFormat="1" applyFont="1" applyFill="1" applyBorder="1" applyAlignment="1">
      <alignment horizontal="left"/>
    </xf>
    <xf numFmtId="0" fontId="16" fillId="2" borderId="2" xfId="0" applyFont="1" applyFill="1" applyBorder="1"/>
    <xf numFmtId="0" fontId="16" fillId="2" borderId="12" xfId="0" applyFont="1" applyFill="1" applyBorder="1"/>
    <xf numFmtId="2" fontId="12" fillId="2" borderId="0" xfId="0" applyNumberFormat="1" applyFont="1" applyFill="1" applyBorder="1" applyAlignment="1">
      <alignment horizontal="left"/>
    </xf>
    <xf numFmtId="0" fontId="12" fillId="2" borderId="0" xfId="0" applyFont="1" applyFill="1" applyBorder="1"/>
    <xf numFmtId="0" fontId="12" fillId="2" borderId="13" xfId="0" applyFont="1" applyFill="1" applyBorder="1"/>
    <xf numFmtId="49" fontId="12" fillId="2" borderId="19" xfId="0" applyNumberFormat="1" applyFont="1" applyFill="1" applyBorder="1" applyAlignment="1">
      <alignment horizontal="right"/>
    </xf>
    <xf numFmtId="49" fontId="3" fillId="2" borderId="14" xfId="0" applyNumberFormat="1" applyFont="1" applyFill="1" applyBorder="1"/>
    <xf numFmtId="2" fontId="0" fillId="2" borderId="0" xfId="0" applyNumberFormat="1" applyFill="1" applyBorder="1" applyAlignment="1">
      <alignment horizontal="left"/>
    </xf>
    <xf numFmtId="0" fontId="0" fillId="2" borderId="13" xfId="0" applyFill="1" applyBorder="1"/>
    <xf numFmtId="2" fontId="0" fillId="2" borderId="15" xfId="0" applyNumberFormat="1" applyFill="1" applyBorder="1" applyAlignment="1">
      <alignment horizontal="left"/>
    </xf>
    <xf numFmtId="0" fontId="0" fillId="2" borderId="15" xfId="0" applyFill="1" applyBorder="1"/>
    <xf numFmtId="0" fontId="0" fillId="2" borderId="16" xfId="0" applyFill="1" applyBorder="1"/>
    <xf numFmtId="164" fontId="10" fillId="3" borderId="13" xfId="0" applyNumberFormat="1" applyFont="1" applyFill="1" applyBorder="1" applyAlignment="1">
      <alignment horizontal="center"/>
    </xf>
    <xf numFmtId="49" fontId="11" fillId="2" borderId="25" xfId="0" applyNumberFormat="1" applyFont="1" applyFill="1" applyBorder="1"/>
    <xf numFmtId="49" fontId="11" fillId="2" borderId="26" xfId="0" applyNumberFormat="1" applyFont="1" applyFill="1" applyBorder="1"/>
    <xf numFmtId="165" fontId="14" fillId="2" borderId="19" xfId="0" applyNumberFormat="1" applyFont="1" applyFill="1" applyBorder="1" applyAlignment="1">
      <alignment horizontal="right"/>
    </xf>
    <xf numFmtId="2" fontId="12" fillId="2" borderId="16" xfId="0" applyNumberFormat="1" applyFont="1" applyFill="1" applyBorder="1" applyAlignment="1">
      <alignment horizontal="center"/>
    </xf>
    <xf numFmtId="14" fontId="8" fillId="4" borderId="3" xfId="0" applyNumberFormat="1" applyFont="1" applyFill="1" applyBorder="1" applyAlignment="1" applyProtection="1">
      <alignment horizontal="left"/>
      <protection locked="0"/>
    </xf>
    <xf numFmtId="165" fontId="8" fillId="4" borderId="20" xfId="0" applyNumberFormat="1" applyFont="1" applyFill="1" applyBorder="1" applyAlignment="1" applyProtection="1">
      <alignment horizontal="right"/>
      <protection locked="0"/>
    </xf>
    <xf numFmtId="165" fontId="8" fillId="4" borderId="3" xfId="0" applyNumberFormat="1" applyFont="1" applyFill="1" applyBorder="1" applyAlignment="1" applyProtection="1">
      <alignment horizontal="right"/>
      <protection locked="0"/>
    </xf>
    <xf numFmtId="2" fontId="7" fillId="4" borderId="13" xfId="0" applyNumberFormat="1" applyFont="1" applyFill="1" applyBorder="1" applyAlignment="1" applyProtection="1">
      <alignment horizontal="center"/>
      <protection locked="0"/>
    </xf>
    <xf numFmtId="44" fontId="12" fillId="4" borderId="13" xfId="1" applyFont="1" applyFill="1" applyBorder="1" applyProtection="1">
      <protection locked="0"/>
    </xf>
    <xf numFmtId="44" fontId="12" fillId="4" borderId="28" xfId="1" applyFont="1" applyFill="1" applyBorder="1" applyProtection="1">
      <protection locked="0"/>
    </xf>
    <xf numFmtId="44" fontId="12" fillId="4" borderId="0" xfId="1" applyFont="1" applyFill="1" applyBorder="1" applyAlignment="1" applyProtection="1">
      <alignment horizontal="left"/>
      <protection locked="0"/>
    </xf>
    <xf numFmtId="167" fontId="12" fillId="4" borderId="0" xfId="0" applyNumberFormat="1" applyFont="1" applyFill="1" applyBorder="1" applyAlignment="1" applyProtection="1">
      <alignment horizontal="right"/>
      <protection locked="0"/>
    </xf>
    <xf numFmtId="3" fontId="12" fillId="4" borderId="13" xfId="0" applyNumberFormat="1" applyFont="1" applyFill="1" applyBorder="1" applyAlignment="1" applyProtection="1">
      <alignment horizontal="left"/>
      <protection locked="0"/>
    </xf>
    <xf numFmtId="0" fontId="3" fillId="2" borderId="14" xfId="0" applyFont="1" applyFill="1" applyBorder="1" applyAlignment="1">
      <alignment horizontal="center" vertical="center" textRotation="90"/>
    </xf>
    <xf numFmtId="49" fontId="21" fillId="2" borderId="0" xfId="0" applyNumberFormat="1" applyFont="1" applyFill="1" applyBorder="1" applyAlignment="1">
      <alignment horizontal="left" vertical="top"/>
    </xf>
    <xf numFmtId="165" fontId="8" fillId="4" borderId="33" xfId="0" applyNumberFormat="1" applyFont="1" applyFill="1" applyBorder="1" applyAlignment="1" applyProtection="1">
      <alignment horizontal="right"/>
      <protection locked="0"/>
    </xf>
    <xf numFmtId="165" fontId="8" fillId="4" borderId="34" xfId="0" applyNumberFormat="1" applyFont="1" applyFill="1" applyBorder="1" applyAlignment="1" applyProtection="1">
      <alignment horizontal="right"/>
      <protection locked="0"/>
    </xf>
    <xf numFmtId="49" fontId="11" fillId="6" borderId="4" xfId="0" applyNumberFormat="1" applyFont="1" applyFill="1" applyBorder="1" applyAlignment="1">
      <alignment horizontal="right" wrapText="1"/>
    </xf>
    <xf numFmtId="2" fontId="11" fillId="7" borderId="4" xfId="0" applyNumberFormat="1" applyFont="1" applyFill="1" applyBorder="1"/>
    <xf numFmtId="0" fontId="24" fillId="6" borderId="4" xfId="0" applyFont="1" applyFill="1" applyBorder="1" applyAlignment="1">
      <alignment horizontal="right"/>
    </xf>
    <xf numFmtId="49" fontId="11" fillId="2" borderId="35" xfId="0" applyNumberFormat="1" applyFont="1" applyFill="1" applyBorder="1" applyAlignment="1">
      <alignment horizontal="right"/>
    </xf>
    <xf numFmtId="1" fontId="11" fillId="0" borderId="4" xfId="0" applyNumberFormat="1" applyFont="1" applyBorder="1"/>
    <xf numFmtId="49" fontId="11" fillId="6" borderId="4" xfId="0" applyNumberFormat="1" applyFont="1" applyFill="1" applyBorder="1" applyAlignment="1">
      <alignment horizontal="right"/>
    </xf>
    <xf numFmtId="49" fontId="11" fillId="0" borderId="0" xfId="0" applyNumberFormat="1" applyFont="1" applyFill="1" applyBorder="1" applyAlignment="1">
      <alignment horizontal="right" wrapText="1"/>
    </xf>
    <xf numFmtId="2" fontId="11" fillId="0" borderId="0" xfId="0" applyNumberFormat="1" applyFont="1" applyFill="1" applyBorder="1"/>
    <xf numFmtId="0" fontId="25" fillId="0" borderId="0" xfId="0" applyFont="1"/>
    <xf numFmtId="1" fontId="25" fillId="0" borderId="0" xfId="0" applyNumberFormat="1" applyFont="1" applyAlignment="1">
      <alignment horizontal="center" vertical="center"/>
    </xf>
    <xf numFmtId="2" fontId="11" fillId="2" borderId="13" xfId="0" applyNumberFormat="1" applyFont="1" applyFill="1" applyBorder="1"/>
    <xf numFmtId="1" fontId="3" fillId="4" borderId="37" xfId="0" applyNumberFormat="1" applyFont="1" applyFill="1" applyBorder="1" applyAlignment="1" applyProtection="1">
      <alignment horizontal="center"/>
      <protection locked="0"/>
    </xf>
    <xf numFmtId="0" fontId="27" fillId="2" borderId="0" xfId="0" applyFont="1" applyFill="1"/>
    <xf numFmtId="49" fontId="25" fillId="0" borderId="0" xfId="0" applyNumberFormat="1" applyFont="1"/>
    <xf numFmtId="14" fontId="25" fillId="0" borderId="0" xfId="0" applyNumberFormat="1" applyFont="1"/>
    <xf numFmtId="1" fontId="25" fillId="0" borderId="0" xfId="0" applyNumberFormat="1" applyFont="1"/>
    <xf numFmtId="49" fontId="25" fillId="0" borderId="0" xfId="0" applyNumberFormat="1" applyFont="1" applyAlignment="1">
      <alignment horizontal="right"/>
    </xf>
    <xf numFmtId="0" fontId="25" fillId="0" borderId="0" xfId="0" applyFont="1" applyFill="1"/>
    <xf numFmtId="0" fontId="27" fillId="0" borderId="0" xfId="0" applyFont="1"/>
    <xf numFmtId="1" fontId="27" fillId="0" borderId="0" xfId="0" applyNumberFormat="1" applyFont="1" applyAlignment="1">
      <alignment horizontal="center"/>
    </xf>
    <xf numFmtId="1" fontId="25" fillId="0" borderId="0" xfId="0" applyNumberFormat="1" applyFont="1" applyAlignment="1">
      <alignment horizontal="center"/>
    </xf>
    <xf numFmtId="2" fontId="25" fillId="0" borderId="0" xfId="0" applyNumberFormat="1" applyFont="1"/>
    <xf numFmtId="49" fontId="25" fillId="0" borderId="0" xfId="0" applyNumberFormat="1" applyFont="1" applyAlignment="1">
      <alignment horizontal="center" vertical="center"/>
    </xf>
    <xf numFmtId="0" fontId="25" fillId="0" borderId="0" xfId="0" applyFont="1" applyAlignment="1">
      <alignment horizontal="center" vertical="center"/>
    </xf>
    <xf numFmtId="1" fontId="10" fillId="8" borderId="8" xfId="0" applyNumberFormat="1" applyFont="1" applyFill="1" applyBorder="1"/>
    <xf numFmtId="2" fontId="0" fillId="11" borderId="4" xfId="0" applyNumberFormat="1" applyFill="1" applyBorder="1"/>
    <xf numFmtId="2" fontId="11" fillId="11" borderId="4" xfId="0" applyNumberFormat="1" applyFont="1" applyFill="1" applyBorder="1"/>
    <xf numFmtId="2" fontId="11" fillId="9" borderId="4" xfId="0" applyNumberFormat="1" applyFont="1" applyFill="1" applyBorder="1"/>
    <xf numFmtId="2" fontId="11" fillId="10" borderId="4" xfId="0" applyNumberFormat="1" applyFont="1" applyFill="1" applyBorder="1"/>
    <xf numFmtId="2" fontId="0" fillId="10" borderId="4" xfId="0" applyNumberFormat="1" applyFill="1" applyBorder="1"/>
    <xf numFmtId="0" fontId="11" fillId="0" borderId="4" xfId="0" applyFont="1" applyBorder="1" applyAlignment="1">
      <alignment horizontal="right"/>
    </xf>
    <xf numFmtId="1" fontId="11" fillId="0" borderId="4" xfId="0" applyNumberFormat="1" applyFont="1" applyBorder="1" applyAlignment="1">
      <alignment horizontal="right"/>
    </xf>
    <xf numFmtId="49" fontId="10" fillId="9" borderId="35" xfId="0" applyNumberFormat="1" applyFont="1" applyFill="1" applyBorder="1" applyAlignment="1">
      <alignment horizontal="right"/>
    </xf>
    <xf numFmtId="49" fontId="10" fillId="9" borderId="4" xfId="0" applyNumberFormat="1" applyFont="1" applyFill="1" applyBorder="1" applyAlignment="1">
      <alignment horizontal="right"/>
    </xf>
    <xf numFmtId="2" fontId="10" fillId="9" borderId="4" xfId="0" applyNumberFormat="1" applyFont="1" applyFill="1" applyBorder="1"/>
    <xf numFmtId="49" fontId="10" fillId="9" borderId="4" xfId="0" applyNumberFormat="1" applyFont="1" applyFill="1" applyBorder="1" applyAlignment="1">
      <alignment horizontal="right" wrapText="1"/>
    </xf>
    <xf numFmtId="0" fontId="0" fillId="10" borderId="4" xfId="0" applyFill="1" applyBorder="1"/>
    <xf numFmtId="0" fontId="27" fillId="2" borderId="35" xfId="0" applyFont="1" applyFill="1" applyBorder="1"/>
    <xf numFmtId="49" fontId="25" fillId="0" borderId="38" xfId="0" applyNumberFormat="1" applyFont="1" applyBorder="1"/>
    <xf numFmtId="0" fontId="27" fillId="6" borderId="35" xfId="0" applyFont="1" applyFill="1" applyBorder="1"/>
    <xf numFmtId="49" fontId="25" fillId="0" borderId="38" xfId="0" applyNumberFormat="1" applyFont="1" applyFill="1" applyBorder="1"/>
    <xf numFmtId="1" fontId="27" fillId="0" borderId="0" xfId="0" applyNumberFormat="1" applyFont="1"/>
    <xf numFmtId="168" fontId="10" fillId="9" borderId="4" xfId="0" applyNumberFormat="1" applyFont="1" applyFill="1" applyBorder="1"/>
    <xf numFmtId="168" fontId="11" fillId="10" borderId="4" xfId="0" applyNumberFormat="1" applyFont="1" applyFill="1" applyBorder="1"/>
    <xf numFmtId="49" fontId="11" fillId="2" borderId="23" xfId="0" applyNumberFormat="1" applyFont="1" applyFill="1" applyBorder="1"/>
    <xf numFmtId="168" fontId="11" fillId="3" borderId="9" xfId="0" applyNumberFormat="1" applyFont="1" applyFill="1" applyBorder="1" applyAlignment="1">
      <alignment horizontal="center"/>
    </xf>
    <xf numFmtId="49" fontId="1" fillId="0" borderId="0" xfId="0" applyNumberFormat="1" applyFont="1"/>
    <xf numFmtId="49" fontId="0" fillId="0" borderId="4" xfId="0" applyNumberFormat="1" applyBorder="1"/>
    <xf numFmtId="165" fontId="8" fillId="4" borderId="4" xfId="0" applyNumberFormat="1" applyFont="1" applyFill="1" applyBorder="1" applyAlignment="1" applyProtection="1">
      <alignment horizontal="right"/>
      <protection locked="0"/>
    </xf>
    <xf numFmtId="49" fontId="22" fillId="0" borderId="0" xfId="0" applyNumberFormat="1" applyFont="1"/>
    <xf numFmtId="49" fontId="0" fillId="6" borderId="4" xfId="0" applyNumberFormat="1" applyFill="1" applyBorder="1"/>
    <xf numFmtId="165" fontId="14" fillId="12" borderId="3" xfId="0" applyNumberFormat="1" applyFont="1" applyFill="1" applyBorder="1" applyAlignment="1">
      <alignment horizontal="right"/>
    </xf>
    <xf numFmtId="169" fontId="14" fillId="12" borderId="3" xfId="0" applyNumberFormat="1" applyFont="1" applyFill="1" applyBorder="1" applyAlignment="1">
      <alignment horizontal="right"/>
    </xf>
    <xf numFmtId="44" fontId="10" fillId="3" borderId="4" xfId="1" applyFont="1" applyFill="1" applyBorder="1"/>
    <xf numFmtId="165" fontId="14" fillId="12" borderId="4" xfId="0" applyNumberFormat="1" applyFont="1" applyFill="1" applyBorder="1" applyAlignment="1">
      <alignment horizontal="right"/>
    </xf>
    <xf numFmtId="0" fontId="2" fillId="6" borderId="0" xfId="0" applyFont="1" applyFill="1" applyAlignment="1">
      <alignment horizontal="center" textRotation="90" wrapText="1"/>
    </xf>
    <xf numFmtId="0" fontId="31" fillId="6" borderId="0" xfId="2" applyFill="1" applyAlignment="1">
      <alignment horizontal="right" vertical="center"/>
    </xf>
    <xf numFmtId="49" fontId="11" fillId="6" borderId="31" xfId="0" applyNumberFormat="1" applyFont="1" applyFill="1" applyBorder="1" applyAlignment="1" applyProtection="1">
      <alignment horizontal="left"/>
      <protection locked="0"/>
    </xf>
    <xf numFmtId="165" fontId="15" fillId="13" borderId="0" xfId="0" applyNumberFormat="1" applyFont="1" applyFill="1" applyBorder="1" applyAlignment="1" applyProtection="1">
      <alignment horizontal="left" vertical="top"/>
      <protection locked="0"/>
    </xf>
    <xf numFmtId="49" fontId="4" fillId="13" borderId="32" xfId="0" applyNumberFormat="1" applyFont="1" applyFill="1" applyBorder="1" applyAlignment="1" applyProtection="1">
      <alignment horizontal="left" vertical="top"/>
      <protection locked="0"/>
    </xf>
    <xf numFmtId="165" fontId="26" fillId="0" borderId="0" xfId="0" applyNumberFormat="1" applyFont="1"/>
    <xf numFmtId="1" fontId="26" fillId="0" borderId="0" xfId="0" applyNumberFormat="1" applyFont="1" applyAlignment="1">
      <alignment horizontal="center"/>
    </xf>
    <xf numFmtId="0" fontId="26" fillId="0" borderId="0" xfId="0" applyFont="1"/>
    <xf numFmtId="49" fontId="27" fillId="2" borderId="38" xfId="0" applyNumberFormat="1" applyFont="1" applyFill="1" applyBorder="1"/>
    <xf numFmtId="165" fontId="26" fillId="2" borderId="38" xfId="0" applyNumberFormat="1" applyFont="1" applyFill="1" applyBorder="1"/>
    <xf numFmtId="14" fontId="27" fillId="2" borderId="38" xfId="0" applyNumberFormat="1" applyFont="1" applyFill="1" applyBorder="1"/>
    <xf numFmtId="49" fontId="27" fillId="2" borderId="38" xfId="0" applyNumberFormat="1" applyFont="1" applyFill="1" applyBorder="1" applyAlignment="1">
      <alignment horizontal="right"/>
    </xf>
    <xf numFmtId="2" fontId="27" fillId="2" borderId="38" xfId="0" applyNumberFormat="1" applyFont="1" applyFill="1" applyBorder="1" applyAlignment="1">
      <alignment horizontal="center" vertical="center"/>
    </xf>
    <xf numFmtId="0" fontId="27" fillId="2" borderId="38" xfId="0" applyFont="1" applyFill="1" applyBorder="1"/>
    <xf numFmtId="0" fontId="27" fillId="2" borderId="36" xfId="0" applyFont="1" applyFill="1" applyBorder="1"/>
    <xf numFmtId="165" fontId="26" fillId="0" borderId="38" xfId="0" applyNumberFormat="1" applyFont="1" applyBorder="1"/>
    <xf numFmtId="14" fontId="25" fillId="0" borderId="38" xfId="0" applyNumberFormat="1" applyFont="1" applyBorder="1"/>
    <xf numFmtId="1" fontId="25" fillId="0" borderId="38" xfId="0" applyNumberFormat="1" applyFont="1" applyBorder="1"/>
    <xf numFmtId="49" fontId="25" fillId="0" borderId="38" xfId="0" applyNumberFormat="1" applyFont="1" applyFill="1" applyBorder="1" applyAlignment="1">
      <alignment horizontal="right"/>
    </xf>
    <xf numFmtId="49" fontId="25" fillId="0" borderId="38" xfId="0" applyNumberFormat="1" applyFont="1" applyBorder="1" applyAlignment="1">
      <alignment horizontal="center" vertical="center"/>
    </xf>
    <xf numFmtId="49" fontId="25" fillId="0" borderId="38" xfId="0" applyNumberFormat="1" applyFont="1" applyBorder="1" applyAlignment="1">
      <alignment horizontal="right"/>
    </xf>
    <xf numFmtId="0" fontId="25" fillId="0" borderId="38" xfId="0" applyFont="1" applyBorder="1" applyAlignment="1">
      <alignment horizontal="right"/>
    </xf>
    <xf numFmtId="0" fontId="25" fillId="0" borderId="36" xfId="0" applyFont="1" applyBorder="1"/>
    <xf numFmtId="165" fontId="26" fillId="0" borderId="38" xfId="0" applyNumberFormat="1" applyFont="1" applyFill="1" applyBorder="1"/>
    <xf numFmtId="1" fontId="25" fillId="0" borderId="38" xfId="0" applyNumberFormat="1" applyFont="1" applyFill="1" applyBorder="1"/>
    <xf numFmtId="49" fontId="25" fillId="0" borderId="38" xfId="0" applyNumberFormat="1" applyFont="1" applyFill="1" applyBorder="1" applyAlignment="1">
      <alignment horizontal="center" vertical="center"/>
    </xf>
    <xf numFmtId="0" fontId="25" fillId="0" borderId="38" xfId="0" applyFont="1" applyFill="1" applyBorder="1" applyAlignment="1">
      <alignment horizontal="right"/>
    </xf>
    <xf numFmtId="170" fontId="9" fillId="7" borderId="9" xfId="0" applyNumberFormat="1" applyFont="1" applyFill="1" applyBorder="1" applyAlignment="1">
      <alignment horizontal="center"/>
    </xf>
    <xf numFmtId="49" fontId="0" fillId="0" borderId="0" xfId="0" applyNumberFormat="1" applyAlignment="1">
      <alignment horizontal="left" vertical="top"/>
    </xf>
    <xf numFmtId="2" fontId="4" fillId="2" borderId="27" xfId="0" applyNumberFormat="1" applyFont="1" applyFill="1" applyBorder="1" applyAlignment="1">
      <alignment horizontal="center" vertical="center" wrapText="1"/>
    </xf>
    <xf numFmtId="0" fontId="11" fillId="6" borderId="0" xfId="0" applyFont="1" applyFill="1"/>
    <xf numFmtId="168" fontId="12" fillId="3" borderId="9" xfId="0" applyNumberFormat="1" applyFont="1" applyFill="1" applyBorder="1" applyAlignment="1">
      <alignment horizontal="center"/>
    </xf>
    <xf numFmtId="1" fontId="27" fillId="2" borderId="38" xfId="0" applyNumberFormat="1" applyFont="1" applyFill="1" applyBorder="1" applyAlignment="1">
      <alignment wrapText="1"/>
    </xf>
    <xf numFmtId="49" fontId="11" fillId="6" borderId="0" xfId="0" applyNumberFormat="1" applyFont="1" applyFill="1" applyBorder="1" applyAlignment="1">
      <alignment horizontal="right"/>
    </xf>
    <xf numFmtId="2" fontId="11" fillId="7" borderId="0" xfId="0" applyNumberFormat="1" applyFont="1" applyFill="1" applyBorder="1"/>
    <xf numFmtId="0" fontId="11" fillId="0" borderId="0" xfId="0" applyFont="1" applyBorder="1" applyAlignment="1">
      <alignment horizontal="right"/>
    </xf>
    <xf numFmtId="1" fontId="11" fillId="0" borderId="0" xfId="0" applyNumberFormat="1" applyFont="1" applyBorder="1" applyAlignment="1">
      <alignment horizontal="right"/>
    </xf>
    <xf numFmtId="49" fontId="3" fillId="2" borderId="24" xfId="0" applyNumberFormat="1" applyFont="1" applyFill="1" applyBorder="1" applyAlignment="1">
      <alignment horizontal="left"/>
    </xf>
    <xf numFmtId="49" fontId="3" fillId="2" borderId="2" xfId="0" applyNumberFormat="1" applyFont="1" applyFill="1" applyBorder="1" applyAlignment="1">
      <alignment horizontal="left"/>
    </xf>
    <xf numFmtId="49" fontId="3" fillId="2" borderId="19" xfId="0" applyNumberFormat="1" applyFont="1" applyFill="1" applyBorder="1" applyAlignment="1">
      <alignment horizontal="left"/>
    </xf>
    <xf numFmtId="49" fontId="3" fillId="2" borderId="0" xfId="0" applyNumberFormat="1" applyFont="1" applyFill="1" applyBorder="1" applyAlignment="1">
      <alignment horizontal="left"/>
    </xf>
    <xf numFmtId="0" fontId="11" fillId="2" borderId="19" xfId="0" applyFont="1" applyFill="1" applyBorder="1" applyAlignment="1">
      <alignment horizontal="left"/>
    </xf>
    <xf numFmtId="0" fontId="12" fillId="2" borderId="0" xfId="0" applyFont="1" applyFill="1" applyBorder="1" applyAlignment="1">
      <alignment horizontal="left"/>
    </xf>
    <xf numFmtId="49" fontId="3" fillId="2" borderId="42" xfId="0" applyNumberFormat="1" applyFont="1" applyFill="1" applyBorder="1" applyAlignment="1">
      <alignment horizontal="right"/>
    </xf>
    <xf numFmtId="49" fontId="3" fillId="2" borderId="43" xfId="0" applyNumberFormat="1" applyFont="1" applyFill="1" applyBorder="1" applyAlignment="1">
      <alignment horizontal="right"/>
    </xf>
    <xf numFmtId="49" fontId="3" fillId="2" borderId="44" xfId="0" applyNumberFormat="1" applyFont="1" applyFill="1" applyBorder="1" applyAlignment="1">
      <alignment horizontal="right"/>
    </xf>
    <xf numFmtId="49" fontId="3" fillId="2" borderId="45" xfId="0" applyNumberFormat="1" applyFont="1" applyFill="1" applyBorder="1" applyAlignment="1">
      <alignment horizontal="right"/>
    </xf>
    <xf numFmtId="0" fontId="2" fillId="0" borderId="0" xfId="0" applyFont="1" applyAlignment="1">
      <alignment horizontal="left" vertical="top" wrapText="1"/>
    </xf>
    <xf numFmtId="49" fontId="22" fillId="5" borderId="11" xfId="0" applyNumberFormat="1" applyFont="1" applyFill="1" applyBorder="1" applyAlignment="1">
      <alignment horizontal="left" vertical="top" wrapText="1"/>
    </xf>
    <xf numFmtId="49" fontId="0" fillId="5" borderId="11" xfId="0" applyNumberFormat="1" applyFill="1" applyBorder="1" applyAlignment="1">
      <alignment horizontal="left" vertical="top"/>
    </xf>
    <xf numFmtId="49" fontId="0" fillId="5" borderId="27" xfId="0" applyNumberFormat="1" applyFill="1" applyBorder="1" applyAlignment="1">
      <alignment horizontal="left" vertical="top"/>
    </xf>
    <xf numFmtId="49" fontId="13" fillId="2" borderId="10" xfId="0" applyNumberFormat="1" applyFont="1" applyFill="1" applyBorder="1" applyAlignment="1">
      <alignment horizontal="left" vertical="center"/>
    </xf>
    <xf numFmtId="49" fontId="13" fillId="2" borderId="11" xfId="0" applyNumberFormat="1" applyFont="1" applyFill="1" applyBorder="1" applyAlignment="1">
      <alignment horizontal="left" vertical="center"/>
    </xf>
    <xf numFmtId="49" fontId="13" fillId="2" borderId="27" xfId="0" applyNumberFormat="1" applyFont="1" applyFill="1" applyBorder="1" applyAlignment="1">
      <alignment horizontal="left" vertical="center"/>
    </xf>
    <xf numFmtId="49" fontId="15" fillId="0" borderId="29" xfId="0" applyNumberFormat="1" applyFont="1" applyFill="1" applyBorder="1" applyAlignment="1" applyProtection="1">
      <alignment horizontal="left" vertical="top"/>
      <protection locked="0"/>
    </xf>
    <xf numFmtId="49" fontId="15" fillId="0" borderId="30" xfId="0" applyNumberFormat="1" applyFont="1" applyFill="1" applyBorder="1" applyAlignment="1" applyProtection="1">
      <alignment horizontal="left" vertical="top"/>
      <protection locked="0"/>
    </xf>
    <xf numFmtId="14" fontId="9" fillId="4" borderId="3" xfId="0" applyNumberFormat="1" applyFont="1" applyFill="1" applyBorder="1" applyAlignment="1" applyProtection="1">
      <alignment horizontal="left"/>
      <protection locked="0"/>
    </xf>
    <xf numFmtId="14" fontId="9" fillId="4" borderId="9" xfId="0" applyNumberFormat="1" applyFont="1" applyFill="1" applyBorder="1" applyAlignment="1" applyProtection="1">
      <alignment horizontal="left"/>
      <protection locked="0"/>
    </xf>
    <xf numFmtId="165" fontId="14" fillId="5" borderId="40" xfId="0" applyNumberFormat="1" applyFont="1" applyFill="1" applyBorder="1" applyAlignment="1">
      <alignment horizontal="left" vertical="top"/>
    </xf>
    <xf numFmtId="165" fontId="14" fillId="5" borderId="36" xfId="0" applyNumberFormat="1" applyFont="1" applyFill="1" applyBorder="1" applyAlignment="1">
      <alignment horizontal="left" vertical="top"/>
    </xf>
    <xf numFmtId="165" fontId="30" fillId="5" borderId="41" xfId="0" applyNumberFormat="1" applyFont="1" applyFill="1" applyBorder="1" applyAlignment="1">
      <alignment horizontal="right" vertical="center"/>
    </xf>
    <xf numFmtId="165" fontId="30" fillId="5" borderId="39" xfId="0" applyNumberFormat="1" applyFont="1" applyFill="1" applyBorder="1" applyAlignment="1">
      <alignment horizontal="right" vertical="center"/>
    </xf>
    <xf numFmtId="0" fontId="11" fillId="2" borderId="0" xfId="0" applyFont="1" applyFill="1" applyBorder="1" applyAlignment="1">
      <alignment horizontal="left"/>
    </xf>
    <xf numFmtId="0" fontId="11" fillId="2" borderId="13" xfId="0" applyFont="1" applyFill="1" applyBorder="1" applyAlignment="1">
      <alignment horizontal="left"/>
    </xf>
    <xf numFmtId="0" fontId="17" fillId="2" borderId="22" xfId="0" applyFont="1" applyFill="1" applyBorder="1" applyAlignment="1">
      <alignment horizontal="center" vertical="center" textRotation="90"/>
    </xf>
    <xf numFmtId="0" fontId="17" fillId="2" borderId="23" xfId="0" applyFont="1" applyFill="1" applyBorder="1" applyAlignment="1">
      <alignment horizontal="center" vertical="center" textRotation="90"/>
    </xf>
    <xf numFmtId="49" fontId="11" fillId="6" borderId="31" xfId="0" applyNumberFormat="1" applyFont="1" applyFill="1" applyBorder="1" applyAlignment="1" applyProtection="1">
      <alignment horizontal="left"/>
      <protection locked="0"/>
    </xf>
    <xf numFmtId="49" fontId="12" fillId="6" borderId="32" xfId="0" applyNumberFormat="1" applyFont="1" applyFill="1" applyBorder="1" applyAlignment="1" applyProtection="1">
      <alignment horizontal="left"/>
      <protection locked="0"/>
    </xf>
    <xf numFmtId="49" fontId="7" fillId="0" borderId="3" xfId="0" applyNumberFormat="1" applyFont="1" applyFill="1" applyBorder="1" applyAlignment="1" applyProtection="1">
      <alignment horizontal="left"/>
      <protection locked="0"/>
    </xf>
    <xf numFmtId="49" fontId="9" fillId="0" borderId="9" xfId="0" applyNumberFormat="1" applyFont="1" applyFill="1" applyBorder="1" applyAlignment="1" applyProtection="1">
      <alignment horizontal="left"/>
      <protection locked="0"/>
    </xf>
    <xf numFmtId="166" fontId="9" fillId="4" borderId="3" xfId="0" applyNumberFormat="1" applyFont="1" applyFill="1" applyBorder="1" applyAlignment="1" applyProtection="1">
      <alignment horizontal="left"/>
      <protection locked="0"/>
    </xf>
    <xf numFmtId="166" fontId="9" fillId="4" borderId="9" xfId="0" applyNumberFormat="1" applyFont="1" applyFill="1" applyBorder="1" applyAlignment="1" applyProtection="1">
      <alignment horizontal="left"/>
      <protection locked="0"/>
    </xf>
    <xf numFmtId="49" fontId="8" fillId="0" borderId="20" xfId="0" applyNumberFormat="1" applyFont="1" applyFill="1" applyBorder="1" applyAlignment="1" applyProtection="1">
      <alignment horizontal="left"/>
      <protection locked="0"/>
    </xf>
    <xf numFmtId="49" fontId="8" fillId="0" borderId="21" xfId="0" applyNumberFormat="1" applyFont="1" applyFill="1" applyBorder="1" applyAlignment="1" applyProtection="1">
      <alignment horizontal="left"/>
      <protection locked="0"/>
    </xf>
  </cellXfs>
  <cellStyles count="3">
    <cellStyle name="Euro" xfId="1"/>
    <cellStyle name="Hyperlink" xfId="2" builtinId="8"/>
    <cellStyle name="Standard" xfId="0" builtinId="0"/>
  </cellStyles>
  <dxfs count="0"/>
  <tableStyles count="0" defaultTableStyle="TableStyleMedium2" defaultPivotStyle="PivotStyleLight16"/>
  <colors>
    <mruColors>
      <color rgb="FFCCFFCC"/>
      <color rgb="FFFFFF99"/>
      <color rgb="FFFF99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9525</xdr:colOff>
      <xdr:row>7</xdr:row>
      <xdr:rowOff>9525</xdr:rowOff>
    </xdr:from>
    <xdr:to>
      <xdr:col>4</xdr:col>
      <xdr:colOff>733425</xdr:colOff>
      <xdr:row>7</xdr:row>
      <xdr:rowOff>342900</xdr:rowOff>
    </xdr:to>
    <xdr:pic>
      <xdr:nvPicPr>
        <xdr:cNvPr id="1134" name="Picture 52" descr="Bor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1428750"/>
          <a:ext cx="723900" cy="333375"/>
        </a:xfrm>
        <a:prstGeom prst="rect">
          <a:avLst/>
        </a:prstGeom>
        <a:solidFill>
          <a:srgbClr xmlns:mc="http://schemas.openxmlformats.org/markup-compatibility/2006" xmlns:a14="http://schemas.microsoft.com/office/drawing/2010/main" val="FFFFFF" mc:Ignorable="a14" a14:legacySpreadsheetColorIndex="9">
            <a:alpha val="23921"/>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76201</xdr:colOff>
      <xdr:row>7</xdr:row>
      <xdr:rowOff>9525</xdr:rowOff>
    </xdr:from>
    <xdr:to>
      <xdr:col>3</xdr:col>
      <xdr:colOff>866775</xdr:colOff>
      <xdr:row>9</xdr:row>
      <xdr:rowOff>28575</xdr:rowOff>
    </xdr:to>
    <xdr:cxnSp macro="">
      <xdr:nvCxnSpPr>
        <xdr:cNvPr id="3" name="Gerade Verbindung mit Pfeil 2"/>
        <xdr:cNvCxnSpPr/>
      </xdr:nvCxnSpPr>
      <xdr:spPr>
        <a:xfrm flipH="1">
          <a:off x="4152901" y="1428750"/>
          <a:ext cx="790574" cy="6381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ris.nrw.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41"/>
  <sheetViews>
    <sheetView tabSelected="1" zoomScaleNormal="100" workbookViewId="0">
      <selection activeCell="D24" sqref="D24"/>
    </sheetView>
  </sheetViews>
  <sheetFormatPr baseColWidth="10" defaultRowHeight="12.75" x14ac:dyDescent="0.2"/>
  <cols>
    <col min="1" max="1" width="6.7109375" customWidth="1"/>
    <col min="2" max="2" width="24.140625" style="9" customWidth="1"/>
    <col min="3" max="3" width="30.28515625" style="9" customWidth="1"/>
    <col min="4" max="4" width="31.28515625" style="9" customWidth="1"/>
    <col min="5" max="5" width="28.42578125" style="9" bestFit="1" customWidth="1"/>
    <col min="6" max="6" width="21.42578125" style="16" customWidth="1"/>
    <col min="7" max="7" width="4.5703125" hidden="1" customWidth="1"/>
    <col min="8" max="8" width="12.5703125" customWidth="1"/>
  </cols>
  <sheetData>
    <row r="1" spans="1:8" ht="21" customHeight="1" thickBot="1" x14ac:dyDescent="0.25">
      <c r="A1" s="211" t="s">
        <v>13</v>
      </c>
      <c r="B1" s="198" t="s">
        <v>218</v>
      </c>
      <c r="C1" s="199"/>
      <c r="D1" s="200"/>
      <c r="E1" s="198" t="s">
        <v>237</v>
      </c>
      <c r="F1" s="199"/>
      <c r="G1" s="199"/>
      <c r="H1" s="200"/>
    </row>
    <row r="2" spans="1:8" ht="15.75" x14ac:dyDescent="0.25">
      <c r="A2" s="212"/>
      <c r="B2" s="41" t="s">
        <v>97</v>
      </c>
      <c r="C2" s="219" t="s">
        <v>229</v>
      </c>
      <c r="D2" s="220"/>
      <c r="E2" s="103">
        <v>100137</v>
      </c>
      <c r="F2" s="37" t="s">
        <v>65</v>
      </c>
      <c r="G2" s="11"/>
      <c r="H2" s="33"/>
    </row>
    <row r="3" spans="1:8" ht="15" x14ac:dyDescent="0.2">
      <c r="A3" s="212"/>
      <c r="B3" s="42" t="s">
        <v>98</v>
      </c>
      <c r="C3" s="215" t="s">
        <v>230</v>
      </c>
      <c r="D3" s="216"/>
      <c r="E3" s="205" t="str">
        <f>VLOOKUP($E$2,'Immo ETW 2018 - Zonen'!$A$2:$L$39,2,FALSE)</f>
        <v>Boelerstraße</v>
      </c>
      <c r="F3" s="206"/>
      <c r="G3" s="10"/>
      <c r="H3" s="102" t="s">
        <v>0</v>
      </c>
    </row>
    <row r="4" spans="1:8" ht="15.75" customHeight="1" x14ac:dyDescent="0.25">
      <c r="A4" s="212"/>
      <c r="B4" s="42" t="s">
        <v>7</v>
      </c>
      <c r="C4" s="215"/>
      <c r="D4" s="216"/>
      <c r="E4" s="207">
        <f>VLOOKUP($E$2,'Immo ETW 2018 - Zonen'!$A$2:$L$39,3,FALSE)</f>
        <v>1140</v>
      </c>
      <c r="F4" s="38" t="s">
        <v>238</v>
      </c>
      <c r="G4" s="10"/>
      <c r="H4" s="34"/>
    </row>
    <row r="5" spans="1:8" ht="14.25" x14ac:dyDescent="0.2">
      <c r="A5" s="212"/>
      <c r="B5" s="42" t="s">
        <v>6</v>
      </c>
      <c r="C5" s="217">
        <v>111</v>
      </c>
      <c r="D5" s="218"/>
      <c r="E5" s="208"/>
      <c r="F5" s="89" t="s">
        <v>111</v>
      </c>
      <c r="G5" s="10"/>
      <c r="H5" s="34"/>
    </row>
    <row r="6" spans="1:8" ht="15" x14ac:dyDescent="0.25">
      <c r="A6" s="212"/>
      <c r="B6" s="43" t="s">
        <v>96</v>
      </c>
      <c r="C6" s="203">
        <v>43242</v>
      </c>
      <c r="D6" s="204"/>
      <c r="E6" s="39">
        <f>VLOOKUP($E$2,'Immo ETW 2018 - Zonen'!$A$2:$L$39,4,FALSE)</f>
        <v>43101</v>
      </c>
      <c r="F6" s="28" t="s">
        <v>1</v>
      </c>
      <c r="G6" s="10"/>
      <c r="H6" s="34"/>
    </row>
    <row r="7" spans="1:8" ht="15" x14ac:dyDescent="0.25">
      <c r="A7" s="212"/>
      <c r="B7" s="43" t="s">
        <v>101</v>
      </c>
      <c r="C7" s="79">
        <v>36661</v>
      </c>
      <c r="D7" s="174">
        <f>DAYS360(C7,C6,TRUE)/360</f>
        <v>18.019444444444446</v>
      </c>
      <c r="E7" s="40">
        <f>VLOOKUP(E10,Koeffizienten!A1:D72,3,FALSE)</f>
        <v>1966</v>
      </c>
      <c r="F7" s="28" t="s">
        <v>5</v>
      </c>
      <c r="G7" s="10"/>
      <c r="H7" s="34"/>
    </row>
    <row r="8" spans="1:8" s="3" customFormat="1" ht="27.75" customHeight="1" thickBot="1" x14ac:dyDescent="0.25">
      <c r="A8" s="212"/>
      <c r="B8" s="44" t="s">
        <v>100</v>
      </c>
      <c r="C8" s="201" t="s">
        <v>208</v>
      </c>
      <c r="D8" s="202"/>
      <c r="E8" s="148" t="s">
        <v>209</v>
      </c>
      <c r="F8" s="147"/>
      <c r="G8" s="35"/>
      <c r="H8" s="36"/>
    </row>
    <row r="9" spans="1:8" s="4" customFormat="1" ht="21" thickBot="1" x14ac:dyDescent="0.25">
      <c r="A9" s="212"/>
      <c r="B9" s="45"/>
      <c r="C9" s="31" t="s">
        <v>112</v>
      </c>
      <c r="D9" s="176" t="s">
        <v>224</v>
      </c>
      <c r="E9" s="31" t="s">
        <v>112</v>
      </c>
      <c r="F9" s="176" t="s">
        <v>225</v>
      </c>
      <c r="G9" s="32"/>
      <c r="H9" s="176" t="s">
        <v>226</v>
      </c>
    </row>
    <row r="10" spans="1:8" ht="15" x14ac:dyDescent="0.25">
      <c r="A10" s="212"/>
      <c r="B10" s="27" t="s">
        <v>14</v>
      </c>
      <c r="C10" s="80" t="s">
        <v>127</v>
      </c>
      <c r="D10" s="48">
        <f>VLOOKUP(C10,Koeffizienten!A1:B72,2,FALSE)</f>
        <v>0.88</v>
      </c>
      <c r="E10" s="46" t="str">
        <f>VLOOKUP($E$2,'Immo ETW 2018 - Zonen'!$A$2:$O$39,6,FALSE)</f>
        <v>52 Jahre</v>
      </c>
      <c r="F10" s="48">
        <f>VLOOKUP(E10,Koeffizienten!A1:B72,2,FALSE)</f>
        <v>0.96</v>
      </c>
      <c r="G10" s="2"/>
      <c r="H10" s="50">
        <f>ROUND(D10/F10,4)</f>
        <v>0.91669999999999996</v>
      </c>
    </row>
    <row r="11" spans="1:8" ht="15" x14ac:dyDescent="0.25">
      <c r="A11" s="212"/>
      <c r="B11" s="12" t="s">
        <v>4</v>
      </c>
      <c r="C11" s="81" t="s">
        <v>57</v>
      </c>
      <c r="D11" s="49">
        <f>VLOOKUP(C11,Koeffizienten!F1:G6,2,FALSE)</f>
        <v>0.85</v>
      </c>
      <c r="E11" s="47" t="str">
        <f>VLOOKUP($E$2,'Immo ETW 2018 - Zonen'!$A$2:$O$39,7,FALSE)</f>
        <v>mittel</v>
      </c>
      <c r="F11" s="49">
        <f>VLOOKUP(E11,Koeffizienten!F1:G6,2,FALSE)</f>
        <v>1</v>
      </c>
      <c r="G11" s="2"/>
      <c r="H11" s="51">
        <f t="shared" ref="H11:H20" si="0">ROUND(D11/F11,4)</f>
        <v>0.85</v>
      </c>
    </row>
    <row r="12" spans="1:8" s="5" customFormat="1" ht="15" x14ac:dyDescent="0.25">
      <c r="A12" s="212"/>
      <c r="B12" s="13" t="s">
        <v>6</v>
      </c>
      <c r="C12" s="81" t="s">
        <v>62</v>
      </c>
      <c r="D12" s="49">
        <f>VLOOKUP(C12,Koeffizienten!F7:G12,2,FALSE)</f>
        <v>1.05</v>
      </c>
      <c r="E12" s="47" t="str">
        <f>VLOOKUP($E$2,'Immo ETW 2018 - Zonen'!$A$2:$O$39,8,FALSE)</f>
        <v>46 - 79 m²</v>
      </c>
      <c r="F12" s="49">
        <f>VLOOKUP(E12,Koeffizienten!F7:G12,2,FALSE)</f>
        <v>1</v>
      </c>
      <c r="G12" s="8"/>
      <c r="H12" s="51">
        <f t="shared" si="0"/>
        <v>1.05</v>
      </c>
    </row>
    <row r="13" spans="1:8" ht="15" x14ac:dyDescent="0.25">
      <c r="A13" s="212"/>
      <c r="B13" s="13" t="s">
        <v>74</v>
      </c>
      <c r="C13" s="81" t="s">
        <v>70</v>
      </c>
      <c r="D13" s="49">
        <f>VLOOKUP(C13,Koeffizienten!F15:G20,2,FALSE)</f>
        <v>1</v>
      </c>
      <c r="E13" s="47" t="str">
        <f>VLOOKUP($E$2,'Immo ETW 2018 - Zonen'!$A$2:$O$39,9,FALSE)</f>
        <v>bis 6 WE</v>
      </c>
      <c r="F13" s="49">
        <f>VLOOKUP(E13,Koeffizienten!F15:G20,2,FALSE)</f>
        <v>1.05</v>
      </c>
      <c r="G13" s="6" t="e">
        <f>VLOOKUP(E13,Koeffizienten!B1:B28,2)</f>
        <v>#N/A</v>
      </c>
      <c r="H13" s="51">
        <f t="shared" si="0"/>
        <v>0.95240000000000002</v>
      </c>
    </row>
    <row r="14" spans="1:8" ht="15" x14ac:dyDescent="0.25">
      <c r="A14" s="212"/>
      <c r="B14" s="13" t="s">
        <v>7</v>
      </c>
      <c r="C14" s="81" t="s">
        <v>72</v>
      </c>
      <c r="D14" s="49">
        <f>VLOOKUP(C14,Koeffizienten!F23:G31,2,FALSE)</f>
        <v>0.99</v>
      </c>
      <c r="E14" s="47" t="str">
        <f>VLOOKUP($E$2,'Immo ETW 2018 - Zonen'!$A$2:$O$39,10,FALSE)</f>
        <v>1. und 2. OG.</v>
      </c>
      <c r="F14" s="49">
        <f>VLOOKUP(E14,Koeffizienten!F23:G31,2,FALSE)</f>
        <v>1</v>
      </c>
      <c r="G14" s="2"/>
      <c r="H14" s="51">
        <f t="shared" si="0"/>
        <v>0.99</v>
      </c>
    </row>
    <row r="15" spans="1:8" ht="15" x14ac:dyDescent="0.25">
      <c r="A15" s="212"/>
      <c r="B15" s="13" t="s">
        <v>75</v>
      </c>
      <c r="C15" s="81" t="s">
        <v>90</v>
      </c>
      <c r="D15" s="49">
        <f>VLOOKUP(C15,Koeffizienten!F34:G36,2,FALSE)</f>
        <v>1</v>
      </c>
      <c r="E15" s="143" t="str">
        <f>VLOOKUP($E$2,'Immo ETW 2018 - Zonen'!$A$2:$O$39,11,FALSE)</f>
        <v>Garage / Stpl. vorhanden</v>
      </c>
      <c r="F15" s="49">
        <f>VLOOKUP(E15,Koeffizienten!F34:G37,2,FALSE)</f>
        <v>1</v>
      </c>
      <c r="G15" s="7" t="e">
        <f>IF(E15="","",VLOOKUP('Berechnung ETW'!E15,#REF!,2,FALSE))</f>
        <v>#REF!</v>
      </c>
      <c r="H15" s="51">
        <f t="shared" si="0"/>
        <v>1</v>
      </c>
    </row>
    <row r="16" spans="1:8" ht="14.25" customHeight="1" x14ac:dyDescent="0.25">
      <c r="A16" s="212"/>
      <c r="B16" s="76" t="s">
        <v>76</v>
      </c>
      <c r="C16" s="81" t="s">
        <v>71</v>
      </c>
      <c r="D16" s="49">
        <f>VLOOKUP(C16,Koeffizienten!F40:G42,2,FALSE)</f>
        <v>1</v>
      </c>
      <c r="E16" s="143" t="str">
        <f>VLOOKUP($E$2,'Immo ETW 2018 - Zonen'!$A$2:$O$39,12,FALSE)</f>
        <v>Eigennutzung</v>
      </c>
      <c r="F16" s="49">
        <f>VLOOKUP(E16,Koeffizienten!F40:G42,2,FALSE)</f>
        <v>1</v>
      </c>
      <c r="G16" s="2"/>
      <c r="H16" s="51">
        <f t="shared" si="0"/>
        <v>1</v>
      </c>
    </row>
    <row r="17" spans="1:8" ht="14.25" customHeight="1" x14ac:dyDescent="0.25">
      <c r="A17" s="212"/>
      <c r="B17" s="76" t="s">
        <v>221</v>
      </c>
      <c r="C17" s="90" t="s">
        <v>9</v>
      </c>
      <c r="D17" s="49">
        <f>VLOOKUP(C17,Koeffizienten!F45:G49,2,FALSE)</f>
        <v>1</v>
      </c>
      <c r="E17" s="143" t="str">
        <f>VLOOKUP($E$2,'Immo ETW 2018 - Zonen'!$A$2:$O$39,13,FALSE)</f>
        <v>mittel</v>
      </c>
      <c r="F17" s="49">
        <f>VLOOKUP(E17,Koeffizienten!F45:G49,2,FALSE)</f>
        <v>1</v>
      </c>
      <c r="G17" s="2"/>
      <c r="H17" s="51">
        <f t="shared" si="0"/>
        <v>1</v>
      </c>
    </row>
    <row r="18" spans="1:8" ht="14.25" customHeight="1" x14ac:dyDescent="0.25">
      <c r="A18" s="212"/>
      <c r="B18" s="76" t="s">
        <v>220</v>
      </c>
      <c r="C18" s="91" t="s">
        <v>118</v>
      </c>
      <c r="D18" s="49">
        <f>VLOOKUP(C18,Koeffizienten!F52:G55,2,FALSE)</f>
        <v>1.08</v>
      </c>
      <c r="E18" s="143" t="str">
        <f>VLOOKUP($E$2,'Immo ETW 2018 - Zonen'!$A$2:$O$39,14,FALSE)</f>
        <v>Balkon</v>
      </c>
      <c r="F18" s="49">
        <f>VLOOKUP(E18,Koeffizienten!F52:G55,2,FALSE)</f>
        <v>1.08</v>
      </c>
      <c r="G18" s="2"/>
      <c r="H18" s="51">
        <f t="shared" si="0"/>
        <v>1</v>
      </c>
    </row>
    <row r="19" spans="1:8" ht="14.25" customHeight="1" x14ac:dyDescent="0.25">
      <c r="A19" s="212"/>
      <c r="B19" s="76" t="s">
        <v>179</v>
      </c>
      <c r="C19" s="91" t="s">
        <v>9</v>
      </c>
      <c r="D19" s="49">
        <f>VLOOKUP(C19,Koeffizienten!F58:G63,2,FALSE)</f>
        <v>1</v>
      </c>
      <c r="E19" s="143" t="str">
        <f>VLOOKUP($E$2,'Immo ETW 2018 - Zonen'!$A$2:$O$39,15,FALSE)</f>
        <v>mittel</v>
      </c>
      <c r="F19" s="49">
        <f>VLOOKUP(E19,Koeffizienten!F57:G71,2,FALSE)</f>
        <v>1</v>
      </c>
      <c r="G19" s="2"/>
      <c r="H19" s="51">
        <f t="shared" si="0"/>
        <v>1</v>
      </c>
    </row>
    <row r="20" spans="1:8" ht="14.25" customHeight="1" x14ac:dyDescent="0.25">
      <c r="A20" s="212"/>
      <c r="B20" s="136" t="s">
        <v>202</v>
      </c>
      <c r="C20" s="81" t="s">
        <v>236</v>
      </c>
      <c r="D20" s="178">
        <f>VLOOKUP(C20,Koeffizienten!F66:G75,2,FALSE)</f>
        <v>1.2030000000000001</v>
      </c>
      <c r="E20" s="144">
        <f>VLOOKUP($E$2,'Immo ETW 2018 - Zonen'!$A$2:$P$39,16,FALSE)</f>
        <v>2018</v>
      </c>
      <c r="F20" s="137">
        <v>1.2030000000000001</v>
      </c>
      <c r="G20" s="2"/>
      <c r="H20" s="51">
        <f t="shared" si="0"/>
        <v>1</v>
      </c>
    </row>
    <row r="21" spans="1:8" ht="14.25" customHeight="1" thickBot="1" x14ac:dyDescent="0.3">
      <c r="A21" s="212"/>
      <c r="B21" s="75" t="s">
        <v>105</v>
      </c>
      <c r="C21" s="150" t="s">
        <v>208</v>
      </c>
      <c r="D21" s="82">
        <v>1</v>
      </c>
      <c r="E21" s="77"/>
      <c r="F21" s="78"/>
      <c r="G21" s="2"/>
      <c r="H21" s="74">
        <f>D21</f>
        <v>1</v>
      </c>
    </row>
    <row r="22" spans="1:8" s="29" customFormat="1" ht="15.75" x14ac:dyDescent="0.25">
      <c r="A22" s="212"/>
      <c r="B22" s="184" t="s">
        <v>102</v>
      </c>
      <c r="C22" s="185"/>
      <c r="D22" s="52">
        <f>$E$4*H10*H11*H12*H13*H14*H15*H16*H21*H17*H18*H19*H20</f>
        <v>879.41706498953999</v>
      </c>
      <c r="E22" s="60" t="s">
        <v>227</v>
      </c>
      <c r="F22" s="61"/>
      <c r="G22" s="62"/>
      <c r="H22" s="63"/>
    </row>
    <row r="23" spans="1:8" s="30" customFormat="1" ht="15.75" x14ac:dyDescent="0.25">
      <c r="A23" s="212"/>
      <c r="B23" s="186" t="s">
        <v>210</v>
      </c>
      <c r="C23" s="187"/>
      <c r="D23" s="54">
        <f>C5*D22</f>
        <v>97615.294213838934</v>
      </c>
      <c r="E23" s="177" t="s">
        <v>228</v>
      </c>
      <c r="F23" s="64"/>
      <c r="G23" s="65"/>
      <c r="H23" s="66"/>
    </row>
    <row r="24" spans="1:8" s="30" customFormat="1" ht="14.25" x14ac:dyDescent="0.2">
      <c r="A24" s="212"/>
      <c r="B24" s="188" t="s">
        <v>213</v>
      </c>
      <c r="C24" s="189"/>
      <c r="D24" s="83">
        <v>0</v>
      </c>
      <c r="E24" s="43"/>
      <c r="F24" s="64"/>
      <c r="G24" s="65"/>
      <c r="H24" s="66"/>
    </row>
    <row r="25" spans="1:8" s="30" customFormat="1" ht="15" thickBot="1" x14ac:dyDescent="0.25">
      <c r="A25" s="212"/>
      <c r="B25" s="213" t="s">
        <v>214</v>
      </c>
      <c r="C25" s="214"/>
      <c r="D25" s="84">
        <v>0</v>
      </c>
      <c r="E25" s="43"/>
      <c r="F25" s="64"/>
      <c r="G25" s="65"/>
      <c r="H25" s="66"/>
    </row>
    <row r="26" spans="1:8" s="30" customFormat="1" ht="16.5" thickTop="1" x14ac:dyDescent="0.25">
      <c r="A26" s="212"/>
      <c r="B26" s="190" t="s">
        <v>211</v>
      </c>
      <c r="C26" s="191"/>
      <c r="D26" s="54">
        <f>SUM(D23:D25)</f>
        <v>97615.294213838934</v>
      </c>
      <c r="E26" s="41"/>
      <c r="F26" s="64"/>
      <c r="G26" s="65"/>
      <c r="H26" s="66"/>
    </row>
    <row r="27" spans="1:8" s="30" customFormat="1" ht="15" x14ac:dyDescent="0.25">
      <c r="A27" s="212"/>
      <c r="B27" s="41" t="s">
        <v>219</v>
      </c>
      <c r="C27" s="53"/>
      <c r="D27" s="55"/>
      <c r="E27" s="188" t="s">
        <v>212</v>
      </c>
      <c r="F27" s="209"/>
      <c r="G27" s="209"/>
      <c r="H27" s="210"/>
    </row>
    <row r="28" spans="1:8" s="30" customFormat="1" ht="14.25" x14ac:dyDescent="0.2">
      <c r="A28" s="212"/>
      <c r="B28" s="43" t="s">
        <v>103</v>
      </c>
      <c r="C28" s="53" t="s">
        <v>104</v>
      </c>
      <c r="D28" s="56">
        <f>F28/H29*F29*(-1)</f>
        <v>0</v>
      </c>
      <c r="E28" s="67" t="s">
        <v>107</v>
      </c>
      <c r="F28" s="85">
        <v>0</v>
      </c>
      <c r="G28" s="58"/>
      <c r="H28" s="66"/>
    </row>
    <row r="29" spans="1:8" s="30" customFormat="1" ht="14.25" x14ac:dyDescent="0.2">
      <c r="A29" s="212"/>
      <c r="B29" s="43" t="s">
        <v>103</v>
      </c>
      <c r="C29" s="53" t="s">
        <v>99</v>
      </c>
      <c r="D29" s="83">
        <v>0</v>
      </c>
      <c r="E29" s="67" t="s">
        <v>106</v>
      </c>
      <c r="F29" s="86"/>
      <c r="G29" s="59"/>
      <c r="H29" s="87">
        <v>1000</v>
      </c>
    </row>
    <row r="30" spans="1:8" ht="15" thickBot="1" x14ac:dyDescent="0.25">
      <c r="A30" s="212"/>
      <c r="B30" s="149" t="s">
        <v>105</v>
      </c>
      <c r="C30" s="151" t="s">
        <v>208</v>
      </c>
      <c r="D30" s="84">
        <v>0</v>
      </c>
      <c r="E30" s="43"/>
      <c r="F30" s="69"/>
      <c r="G30" s="10"/>
      <c r="H30" s="70"/>
    </row>
    <row r="31" spans="1:8" ht="17.25" thickTop="1" thickBot="1" x14ac:dyDescent="0.3">
      <c r="A31" s="212"/>
      <c r="B31" s="192" t="s">
        <v>215</v>
      </c>
      <c r="C31" s="193"/>
      <c r="D31" s="57">
        <f>D26+D28+D29+D30</f>
        <v>97615.294213838934</v>
      </c>
      <c r="E31" s="68"/>
      <c r="F31" s="71"/>
      <c r="G31" s="72"/>
      <c r="H31" s="73"/>
    </row>
    <row r="32" spans="1:8" ht="69" customHeight="1" thickBot="1" x14ac:dyDescent="0.25">
      <c r="A32" s="88" t="s">
        <v>110</v>
      </c>
      <c r="B32" s="195" t="s">
        <v>239</v>
      </c>
      <c r="C32" s="196"/>
      <c r="D32" s="196"/>
      <c r="E32" s="195" t="s">
        <v>191</v>
      </c>
      <c r="F32" s="196"/>
      <c r="G32" s="196"/>
      <c r="H32" s="197"/>
    </row>
    <row r="34" spans="1:8" x14ac:dyDescent="0.2">
      <c r="B34" s="141" t="s">
        <v>206</v>
      </c>
      <c r="E34" s="175"/>
      <c r="F34" s="175"/>
      <c r="G34" s="175"/>
      <c r="H34" s="175"/>
    </row>
    <row r="35" spans="1:8" x14ac:dyDescent="0.2">
      <c r="B35" s="139"/>
      <c r="C35" s="138" t="s">
        <v>203</v>
      </c>
      <c r="E35" s="175"/>
      <c r="F35" s="175"/>
      <c r="G35" s="175"/>
      <c r="H35" s="175"/>
    </row>
    <row r="36" spans="1:8" ht="15" x14ac:dyDescent="0.25">
      <c r="B36" s="140" t="s">
        <v>10</v>
      </c>
      <c r="C36" s="138" t="s">
        <v>207</v>
      </c>
      <c r="E36" s="175"/>
      <c r="F36" s="175"/>
      <c r="G36" s="175"/>
      <c r="H36" s="175"/>
    </row>
    <row r="37" spans="1:8" ht="15" x14ac:dyDescent="0.25">
      <c r="B37" s="145">
        <f>D23</f>
        <v>97615.294213838934</v>
      </c>
      <c r="C37" s="138" t="s">
        <v>204</v>
      </c>
      <c r="E37" s="175"/>
      <c r="F37" s="175"/>
      <c r="G37" s="175"/>
      <c r="H37" s="175"/>
    </row>
    <row r="38" spans="1:8" x14ac:dyDescent="0.2">
      <c r="B38" s="142"/>
      <c r="C38" s="138" t="s">
        <v>205</v>
      </c>
      <c r="E38" s="175"/>
      <c r="F38" s="175"/>
      <c r="G38" s="175"/>
      <c r="H38" s="175"/>
    </row>
    <row r="39" spans="1:8" ht="15" x14ac:dyDescent="0.25">
      <c r="B39" s="146" t="str">
        <f>VLOOKUP($E$2,'Immo ETW 2018 - Zonen'!$A$2:$O$39,13,FALSE)</f>
        <v>mittel</v>
      </c>
      <c r="C39" s="138" t="s">
        <v>222</v>
      </c>
      <c r="E39" s="175"/>
      <c r="F39" s="175"/>
      <c r="G39" s="175"/>
      <c r="H39" s="175"/>
    </row>
    <row r="41" spans="1:8" ht="61.5" customHeight="1" x14ac:dyDescent="0.2">
      <c r="A41" s="194" t="s">
        <v>223</v>
      </c>
      <c r="B41" s="194"/>
      <c r="C41" s="194"/>
      <c r="D41" s="194"/>
      <c r="E41" s="194"/>
      <c r="F41" s="194"/>
      <c r="G41" s="194"/>
      <c r="H41" s="194"/>
    </row>
  </sheetData>
  <sheetProtection password="C87F" sheet="1" objects="1" scenarios="1" selectLockedCells="1"/>
  <dataConsolidate/>
  <mergeCells count="21">
    <mergeCell ref="A41:H41"/>
    <mergeCell ref="B32:D32"/>
    <mergeCell ref="E32:H32"/>
    <mergeCell ref="E1:H1"/>
    <mergeCell ref="C8:D8"/>
    <mergeCell ref="C6:D6"/>
    <mergeCell ref="E3:F3"/>
    <mergeCell ref="E4:E5"/>
    <mergeCell ref="E27:H27"/>
    <mergeCell ref="A1:A31"/>
    <mergeCell ref="B1:D1"/>
    <mergeCell ref="B25:C25"/>
    <mergeCell ref="C3:D3"/>
    <mergeCell ref="C4:D4"/>
    <mergeCell ref="C5:D5"/>
    <mergeCell ref="C2:D2"/>
    <mergeCell ref="B22:C22"/>
    <mergeCell ref="B23:C23"/>
    <mergeCell ref="B24:C24"/>
    <mergeCell ref="B26:C26"/>
    <mergeCell ref="B31:C31"/>
  </mergeCells>
  <phoneticPr fontId="2" type="noConversion"/>
  <dataValidations xWindow="903" yWindow="534" count="9">
    <dataValidation type="list" allowBlank="1" showInputMessage="1" showErrorMessage="1" sqref="C11 B36">
      <formula1>Wohnlage</formula1>
    </dataValidation>
    <dataValidation type="list" allowBlank="1" showInputMessage="1" showErrorMessage="1" sqref="C12">
      <formula1>Wohnfläche</formula1>
    </dataValidation>
    <dataValidation type="list" allowBlank="1" showInputMessage="1" showErrorMessage="1" sqref="C13">
      <formula1>AnzahlWE</formula1>
    </dataValidation>
    <dataValidation type="list" allowBlank="1" showInputMessage="1" showErrorMessage="1" sqref="C14">
      <formula1>Geschosslage</formula1>
    </dataValidation>
    <dataValidation type="list" allowBlank="1" showInputMessage="1" showErrorMessage="1" sqref="C16">
      <formula1>Vermietungszustand</formula1>
    </dataValidation>
    <dataValidation type="whole" allowBlank="1" showErrorMessage="1" errorTitle="Nr. ImmoWert" error="Nr. ist nicht besetzt_x000a_Gültigkeitsbereich 100000 bis 100150_x000a_Eingabe bitte 6-stellig  100xxx" promptTitle="Nr ImmoWert ETW" prompt="bitte Immobilienrichtwertnummer 1- bzw. 2-stellig eingeben,_x000a_Nr. 23 ist nicht besetzt" sqref="E2">
      <formula1>100000</formula1>
      <formula2>100140</formula2>
    </dataValidation>
    <dataValidation allowBlank="1" showInputMessage="1" showErrorMessage="1" promptTitle="Baujahr" prompt="Bitte als Datum TT.MM.JJJJ eingeben" sqref="C7"/>
    <dataValidation type="list" allowBlank="1" showInputMessage="1" showErrorMessage="1" sqref="C17">
      <formula1>Ausstattung</formula1>
    </dataValidation>
    <dataValidation type="list" allowBlank="1" showInputMessage="1" showErrorMessage="1" sqref="C18">
      <formula1>Außenanlagen</formula1>
    </dataValidation>
  </dataValidations>
  <hyperlinks>
    <hyperlink ref="E8" r:id="rId1"/>
  </hyperlinks>
  <pageMargins left="0.82677165354330717" right="0.23622047244094491" top="1.0629921259842521" bottom="0.35433070866141736" header="0.70866141732283472" footer="0.11811023622047245"/>
  <pageSetup paperSize="9" scale="69" orientation="landscape" r:id="rId2"/>
  <headerFooter alignWithMargins="0">
    <oddHeader>&amp;L&amp;"Arial,Fett"&amp;14Gutachterausschuss für Grundstückswerte in der Stadt Hagen
Überschlägige Ermittlung des Wertes einer Eigentumswohnung mit Hilfe von Immobilienrichtwerten 2017 im Stadtgebiet Hagen</oddHeader>
    <oddFooter>&amp;Rerstellt am : &amp;D</oddFooter>
  </headerFooter>
  <drawing r:id="rId3"/>
  <legacyDrawing r:id="rId4"/>
  <extLst>
    <ext xmlns:x14="http://schemas.microsoft.com/office/spreadsheetml/2009/9/main" uri="{CCE6A557-97BC-4b89-ADB6-D9C93CAAB3DF}">
      <x14:dataValidations xmlns:xm="http://schemas.microsoft.com/office/excel/2006/main" xWindow="903" yWindow="534" count="4">
        <x14:dataValidation type="list" allowBlank="1" showInputMessage="1" showErrorMessage="1">
          <x14:formula1>
            <xm:f>Koeffizienten!$F$35:$F$36</xm:f>
          </x14:formula1>
          <xm:sqref>C15</xm:sqref>
        </x14:dataValidation>
        <x14:dataValidation type="list" allowBlank="1" showInputMessage="1" showErrorMessage="1">
          <x14:formula1>
            <xm:f>Koeffizienten!$A$5:$A$72</xm:f>
          </x14:formula1>
          <xm:sqref>C10</xm:sqref>
        </x14:dataValidation>
        <x14:dataValidation type="list" allowBlank="1" showInputMessage="1" showErrorMessage="1">
          <x14:formula1>
            <xm:f>Koeffizienten!$F$59:$F$63</xm:f>
          </x14:formula1>
          <xm:sqref>C19</xm:sqref>
        </x14:dataValidation>
        <x14:dataValidation type="list" allowBlank="1" showInputMessage="1" showErrorMessage="1">
          <x14:formula1>
            <xm:f>Koeffizienten!$F$67:$F$75</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130" zoomScaleNormal="130" workbookViewId="0">
      <selection activeCell="F10" sqref="F10"/>
    </sheetView>
  </sheetViews>
  <sheetFormatPr baseColWidth="10" defaultRowHeight="12.75" x14ac:dyDescent="0.2"/>
  <cols>
    <col min="1" max="1" width="7" style="108" bestFit="1" customWidth="1"/>
    <col min="2" max="2" width="39.85546875" style="113" bestFit="1" customWidth="1"/>
    <col min="3" max="3" width="12.42578125" style="154" customWidth="1"/>
    <col min="4" max="4" width="10.140625" style="107" customWidth="1"/>
    <col min="5" max="5" width="10.42578125" style="100" customWidth="1"/>
    <col min="6" max="6" width="13.5703125" style="100" customWidth="1"/>
    <col min="7" max="7" width="15" style="115" customWidth="1"/>
    <col min="8" max="9" width="11.42578125" style="100" customWidth="1"/>
    <col min="10" max="10" width="13.42578125" style="100" bestFit="1" customWidth="1"/>
    <col min="11" max="11" width="21.7109375" style="100" bestFit="1" customWidth="1"/>
    <col min="12" max="12" width="12.28515625" style="100" bestFit="1" customWidth="1"/>
    <col min="13" max="13" width="11.42578125" style="100"/>
    <col min="14" max="14" width="14.28515625" style="100" bestFit="1" customWidth="1"/>
    <col min="15" max="15" width="15.140625" style="100" bestFit="1" customWidth="1"/>
    <col min="16" max="16384" width="11.42578125" style="100"/>
  </cols>
  <sheetData>
    <row r="1" spans="1:16" s="104" customFormat="1" ht="38.25" x14ac:dyDescent="0.2">
      <c r="A1" s="129" t="s">
        <v>66</v>
      </c>
      <c r="B1" s="155" t="s">
        <v>0</v>
      </c>
      <c r="C1" s="156" t="s">
        <v>8</v>
      </c>
      <c r="D1" s="157" t="s">
        <v>67</v>
      </c>
      <c r="E1" s="179" t="s">
        <v>240</v>
      </c>
      <c r="F1" s="158" t="s">
        <v>14</v>
      </c>
      <c r="G1" s="159" t="s">
        <v>4</v>
      </c>
      <c r="H1" s="158" t="s">
        <v>6</v>
      </c>
      <c r="I1" s="158" t="s">
        <v>15</v>
      </c>
      <c r="J1" s="158" t="s">
        <v>7</v>
      </c>
      <c r="K1" s="158" t="s">
        <v>68</v>
      </c>
      <c r="L1" s="158" t="s">
        <v>69</v>
      </c>
      <c r="M1" s="160" t="s">
        <v>113</v>
      </c>
      <c r="N1" s="160" t="s">
        <v>149</v>
      </c>
      <c r="O1" s="160" t="s">
        <v>125</v>
      </c>
      <c r="P1" s="161" t="s">
        <v>201</v>
      </c>
    </row>
    <row r="2" spans="1:16" x14ac:dyDescent="0.2">
      <c r="A2" s="129">
        <v>100100</v>
      </c>
      <c r="B2" s="130" t="s">
        <v>167</v>
      </c>
      <c r="C2" s="162">
        <v>1375</v>
      </c>
      <c r="D2" s="163">
        <v>43101</v>
      </c>
      <c r="E2" s="164">
        <v>16</v>
      </c>
      <c r="F2" s="165" t="s">
        <v>47</v>
      </c>
      <c r="G2" s="166" t="s">
        <v>9</v>
      </c>
      <c r="H2" s="167" t="s">
        <v>61</v>
      </c>
      <c r="I2" s="167" t="s">
        <v>70</v>
      </c>
      <c r="J2" s="167" t="s">
        <v>82</v>
      </c>
      <c r="K2" s="167" t="s">
        <v>90</v>
      </c>
      <c r="L2" s="167" t="s">
        <v>71</v>
      </c>
      <c r="M2" s="168" t="s">
        <v>9</v>
      </c>
      <c r="N2" s="168" t="s">
        <v>118</v>
      </c>
      <c r="O2" s="168" t="s">
        <v>9</v>
      </c>
      <c r="P2" s="169">
        <v>2018</v>
      </c>
    </row>
    <row r="3" spans="1:16" x14ac:dyDescent="0.2">
      <c r="A3" s="129">
        <v>100101</v>
      </c>
      <c r="B3" s="130" t="s">
        <v>168</v>
      </c>
      <c r="C3" s="162">
        <v>1345</v>
      </c>
      <c r="D3" s="163">
        <v>43101</v>
      </c>
      <c r="E3" s="164">
        <v>24</v>
      </c>
      <c r="F3" s="165" t="s">
        <v>19</v>
      </c>
      <c r="G3" s="166" t="s">
        <v>109</v>
      </c>
      <c r="H3" s="167" t="s">
        <v>61</v>
      </c>
      <c r="I3" s="167" t="s">
        <v>73</v>
      </c>
      <c r="J3" s="167" t="s">
        <v>82</v>
      </c>
      <c r="K3" s="167" t="s">
        <v>90</v>
      </c>
      <c r="L3" s="167" t="s">
        <v>71</v>
      </c>
      <c r="M3" s="168" t="s">
        <v>9</v>
      </c>
      <c r="N3" s="168" t="s">
        <v>118</v>
      </c>
      <c r="O3" s="168" t="s">
        <v>9</v>
      </c>
      <c r="P3" s="169">
        <v>2018</v>
      </c>
    </row>
    <row r="4" spans="1:16" x14ac:dyDescent="0.2">
      <c r="A4" s="129">
        <v>100102</v>
      </c>
      <c r="B4" s="130" t="s">
        <v>151</v>
      </c>
      <c r="C4" s="162">
        <v>1010</v>
      </c>
      <c r="D4" s="163">
        <v>43101</v>
      </c>
      <c r="E4" s="164">
        <v>10</v>
      </c>
      <c r="F4" s="165" t="s">
        <v>129</v>
      </c>
      <c r="G4" s="166" t="s">
        <v>9</v>
      </c>
      <c r="H4" s="167" t="s">
        <v>61</v>
      </c>
      <c r="I4" s="167" t="s">
        <v>80</v>
      </c>
      <c r="J4" s="167" t="s">
        <v>83</v>
      </c>
      <c r="K4" s="167" t="s">
        <v>90</v>
      </c>
      <c r="L4" s="167" t="s">
        <v>71</v>
      </c>
      <c r="M4" s="168" t="s">
        <v>9</v>
      </c>
      <c r="N4" s="168" t="s">
        <v>118</v>
      </c>
      <c r="O4" s="168" t="s">
        <v>9</v>
      </c>
      <c r="P4" s="169">
        <v>2018</v>
      </c>
    </row>
    <row r="5" spans="1:16" x14ac:dyDescent="0.2">
      <c r="A5" s="129">
        <v>100103</v>
      </c>
      <c r="B5" s="130" t="s">
        <v>3</v>
      </c>
      <c r="C5" s="162">
        <v>1360</v>
      </c>
      <c r="D5" s="163">
        <v>43101</v>
      </c>
      <c r="E5" s="164">
        <v>81</v>
      </c>
      <c r="F5" s="165" t="s">
        <v>17</v>
      </c>
      <c r="G5" s="166" t="s">
        <v>9</v>
      </c>
      <c r="H5" s="167" t="s">
        <v>60</v>
      </c>
      <c r="I5" s="167" t="s">
        <v>78</v>
      </c>
      <c r="J5" s="167" t="s">
        <v>82</v>
      </c>
      <c r="K5" s="167" t="s">
        <v>90</v>
      </c>
      <c r="L5" s="167" t="s">
        <v>71</v>
      </c>
      <c r="M5" s="168" t="s">
        <v>9</v>
      </c>
      <c r="N5" s="168" t="s">
        <v>118</v>
      </c>
      <c r="O5" s="168" t="s">
        <v>9</v>
      </c>
      <c r="P5" s="169">
        <v>2018</v>
      </c>
    </row>
    <row r="6" spans="1:16" x14ac:dyDescent="0.2">
      <c r="A6" s="129">
        <v>100104</v>
      </c>
      <c r="B6" s="130" t="s">
        <v>152</v>
      </c>
      <c r="C6" s="162">
        <v>445</v>
      </c>
      <c r="D6" s="163">
        <v>43101</v>
      </c>
      <c r="E6" s="164">
        <v>26</v>
      </c>
      <c r="F6" s="165" t="s">
        <v>139</v>
      </c>
      <c r="G6" s="166" t="s">
        <v>57</v>
      </c>
      <c r="H6" s="167" t="s">
        <v>60</v>
      </c>
      <c r="I6" s="167" t="s">
        <v>70</v>
      </c>
      <c r="J6" s="167" t="s">
        <v>82</v>
      </c>
      <c r="K6" s="167" t="s">
        <v>90</v>
      </c>
      <c r="L6" s="167" t="s">
        <v>71</v>
      </c>
      <c r="M6" s="168" t="s">
        <v>9</v>
      </c>
      <c r="N6" s="168" t="s">
        <v>118</v>
      </c>
      <c r="O6" s="168" t="s">
        <v>9</v>
      </c>
      <c r="P6" s="169">
        <v>2018</v>
      </c>
    </row>
    <row r="7" spans="1:16" x14ac:dyDescent="0.2">
      <c r="A7" s="129">
        <v>100105</v>
      </c>
      <c r="B7" s="130" t="s">
        <v>235</v>
      </c>
      <c r="C7" s="162">
        <v>835</v>
      </c>
      <c r="D7" s="163">
        <v>43101</v>
      </c>
      <c r="E7" s="164">
        <v>49</v>
      </c>
      <c r="F7" s="165" t="s">
        <v>186</v>
      </c>
      <c r="G7" s="166" t="s">
        <v>57</v>
      </c>
      <c r="H7" s="167" t="s">
        <v>60</v>
      </c>
      <c r="I7" s="167" t="s">
        <v>70</v>
      </c>
      <c r="J7" s="167" t="s">
        <v>82</v>
      </c>
      <c r="K7" s="167" t="s">
        <v>90</v>
      </c>
      <c r="L7" s="167" t="s">
        <v>71</v>
      </c>
      <c r="M7" s="168" t="s">
        <v>9</v>
      </c>
      <c r="N7" s="168" t="s">
        <v>118</v>
      </c>
      <c r="O7" s="168" t="s">
        <v>9</v>
      </c>
      <c r="P7" s="169">
        <v>2018</v>
      </c>
    </row>
    <row r="8" spans="1:16" x14ac:dyDescent="0.2">
      <c r="A8" s="129">
        <v>100106</v>
      </c>
      <c r="B8" s="130" t="s">
        <v>169</v>
      </c>
      <c r="C8" s="162">
        <v>1840</v>
      </c>
      <c r="D8" s="163">
        <v>43101</v>
      </c>
      <c r="E8" s="164">
        <v>115</v>
      </c>
      <c r="F8" s="165" t="s">
        <v>49</v>
      </c>
      <c r="G8" s="166" t="s">
        <v>10</v>
      </c>
      <c r="H8" s="167" t="s">
        <v>61</v>
      </c>
      <c r="I8" s="167" t="s">
        <v>70</v>
      </c>
      <c r="J8" s="167" t="s">
        <v>82</v>
      </c>
      <c r="K8" s="167" t="s">
        <v>90</v>
      </c>
      <c r="L8" s="167" t="s">
        <v>71</v>
      </c>
      <c r="M8" s="168" t="s">
        <v>9</v>
      </c>
      <c r="N8" s="168" t="s">
        <v>118</v>
      </c>
      <c r="O8" s="168" t="s">
        <v>9</v>
      </c>
      <c r="P8" s="169">
        <v>2018</v>
      </c>
    </row>
    <row r="9" spans="1:16" x14ac:dyDescent="0.2">
      <c r="A9" s="129">
        <v>100107</v>
      </c>
      <c r="B9" s="130" t="s">
        <v>170</v>
      </c>
      <c r="C9" s="162">
        <v>1080</v>
      </c>
      <c r="D9" s="163">
        <v>43101</v>
      </c>
      <c r="E9" s="164">
        <v>72</v>
      </c>
      <c r="F9" s="165" t="s">
        <v>143</v>
      </c>
      <c r="G9" s="166" t="s">
        <v>9</v>
      </c>
      <c r="H9" s="167" t="s">
        <v>60</v>
      </c>
      <c r="I9" s="167" t="s">
        <v>78</v>
      </c>
      <c r="J9" s="167" t="s">
        <v>82</v>
      </c>
      <c r="K9" s="167" t="s">
        <v>90</v>
      </c>
      <c r="L9" s="167" t="s">
        <v>71</v>
      </c>
      <c r="M9" s="168" t="s">
        <v>9</v>
      </c>
      <c r="N9" s="168" t="s">
        <v>118</v>
      </c>
      <c r="O9" s="168" t="s">
        <v>9</v>
      </c>
      <c r="P9" s="169">
        <v>2018</v>
      </c>
    </row>
    <row r="10" spans="1:16" x14ac:dyDescent="0.2">
      <c r="A10" s="129">
        <v>100108</v>
      </c>
      <c r="B10" s="130" t="s">
        <v>171</v>
      </c>
      <c r="C10" s="162">
        <v>1430</v>
      </c>
      <c r="D10" s="163">
        <v>43101</v>
      </c>
      <c r="E10" s="164">
        <v>50</v>
      </c>
      <c r="F10" s="165" t="s">
        <v>131</v>
      </c>
      <c r="G10" s="166" t="s">
        <v>109</v>
      </c>
      <c r="H10" s="167" t="s">
        <v>61</v>
      </c>
      <c r="I10" s="167" t="s">
        <v>70</v>
      </c>
      <c r="J10" s="167" t="s">
        <v>82</v>
      </c>
      <c r="K10" s="167" t="s">
        <v>90</v>
      </c>
      <c r="L10" s="167" t="s">
        <v>71</v>
      </c>
      <c r="M10" s="168" t="s">
        <v>9</v>
      </c>
      <c r="N10" s="168" t="s">
        <v>118</v>
      </c>
      <c r="O10" s="168" t="s">
        <v>9</v>
      </c>
      <c r="P10" s="169">
        <v>2018</v>
      </c>
    </row>
    <row r="11" spans="1:16" s="109" customFormat="1" x14ac:dyDescent="0.2">
      <c r="A11" s="131">
        <v>100109</v>
      </c>
      <c r="B11" s="132" t="s">
        <v>166</v>
      </c>
      <c r="C11" s="170">
        <v>1000</v>
      </c>
      <c r="D11" s="163">
        <v>43101</v>
      </c>
      <c r="E11" s="171">
        <v>77</v>
      </c>
      <c r="F11" s="165" t="s">
        <v>56</v>
      </c>
      <c r="G11" s="172" t="s">
        <v>9</v>
      </c>
      <c r="H11" s="165" t="s">
        <v>60</v>
      </c>
      <c r="I11" s="167" t="s">
        <v>80</v>
      </c>
      <c r="J11" s="167" t="s">
        <v>83</v>
      </c>
      <c r="K11" s="165" t="s">
        <v>90</v>
      </c>
      <c r="L11" s="165" t="s">
        <v>71</v>
      </c>
      <c r="M11" s="173" t="s">
        <v>9</v>
      </c>
      <c r="N11" s="173" t="s">
        <v>118</v>
      </c>
      <c r="O11" s="173" t="s">
        <v>9</v>
      </c>
      <c r="P11" s="169">
        <v>2018</v>
      </c>
    </row>
    <row r="12" spans="1:16" s="109" customFormat="1" x14ac:dyDescent="0.2">
      <c r="A12" s="131">
        <v>100110</v>
      </c>
      <c r="B12" s="132" t="s">
        <v>153</v>
      </c>
      <c r="C12" s="170">
        <v>700</v>
      </c>
      <c r="D12" s="163">
        <v>43101</v>
      </c>
      <c r="E12" s="171">
        <v>53</v>
      </c>
      <c r="F12" s="165" t="s">
        <v>143</v>
      </c>
      <c r="G12" s="172" t="s">
        <v>9</v>
      </c>
      <c r="H12" s="165" t="s">
        <v>59</v>
      </c>
      <c r="I12" s="167" t="s">
        <v>80</v>
      </c>
      <c r="J12" s="167" t="s">
        <v>83</v>
      </c>
      <c r="K12" s="165" t="s">
        <v>90</v>
      </c>
      <c r="L12" s="165" t="s">
        <v>71</v>
      </c>
      <c r="M12" s="173" t="s">
        <v>9</v>
      </c>
      <c r="N12" s="173" t="s">
        <v>118</v>
      </c>
      <c r="O12" s="173" t="s">
        <v>9</v>
      </c>
      <c r="P12" s="169">
        <v>2018</v>
      </c>
    </row>
    <row r="13" spans="1:16" x14ac:dyDescent="0.2">
      <c r="A13" s="129">
        <v>100111</v>
      </c>
      <c r="B13" s="130" t="s">
        <v>172</v>
      </c>
      <c r="C13" s="162">
        <v>1195</v>
      </c>
      <c r="D13" s="163">
        <v>43101</v>
      </c>
      <c r="E13" s="164">
        <v>139</v>
      </c>
      <c r="F13" s="165" t="s">
        <v>18</v>
      </c>
      <c r="G13" s="166" t="s">
        <v>9</v>
      </c>
      <c r="H13" s="167" t="s">
        <v>61</v>
      </c>
      <c r="I13" s="167" t="s">
        <v>70</v>
      </c>
      <c r="J13" s="167" t="s">
        <v>83</v>
      </c>
      <c r="K13" s="167" t="s">
        <v>90</v>
      </c>
      <c r="L13" s="167" t="s">
        <v>71</v>
      </c>
      <c r="M13" s="168" t="s">
        <v>9</v>
      </c>
      <c r="N13" s="168" t="s">
        <v>118</v>
      </c>
      <c r="O13" s="168" t="s">
        <v>9</v>
      </c>
      <c r="P13" s="169">
        <v>2018</v>
      </c>
    </row>
    <row r="14" spans="1:16" x14ac:dyDescent="0.2">
      <c r="A14" s="129">
        <v>100112</v>
      </c>
      <c r="B14" s="130" t="s">
        <v>154</v>
      </c>
      <c r="C14" s="162">
        <v>1430</v>
      </c>
      <c r="D14" s="163">
        <v>43101</v>
      </c>
      <c r="E14" s="164">
        <v>14</v>
      </c>
      <c r="F14" s="165" t="s">
        <v>18</v>
      </c>
      <c r="G14" s="166" t="s">
        <v>10</v>
      </c>
      <c r="H14" s="167" t="s">
        <v>61</v>
      </c>
      <c r="I14" s="167" t="s">
        <v>70</v>
      </c>
      <c r="J14" s="167" t="s">
        <v>82</v>
      </c>
      <c r="K14" s="167" t="s">
        <v>90</v>
      </c>
      <c r="L14" s="167" t="s">
        <v>71</v>
      </c>
      <c r="M14" s="168" t="s">
        <v>9</v>
      </c>
      <c r="N14" s="168" t="s">
        <v>118</v>
      </c>
      <c r="O14" s="168" t="s">
        <v>9</v>
      </c>
      <c r="P14" s="169">
        <v>2018</v>
      </c>
    </row>
    <row r="15" spans="1:16" x14ac:dyDescent="0.2">
      <c r="A15" s="129">
        <v>100113</v>
      </c>
      <c r="B15" s="130" t="s">
        <v>2</v>
      </c>
      <c r="C15" s="162">
        <v>1035</v>
      </c>
      <c r="D15" s="163">
        <v>43101</v>
      </c>
      <c r="E15" s="164">
        <v>24</v>
      </c>
      <c r="F15" s="165" t="s">
        <v>142</v>
      </c>
      <c r="G15" s="166" t="s">
        <v>9</v>
      </c>
      <c r="H15" s="167" t="s">
        <v>60</v>
      </c>
      <c r="I15" s="167" t="s">
        <v>78</v>
      </c>
      <c r="J15" s="167" t="s">
        <v>82</v>
      </c>
      <c r="K15" s="167" t="s">
        <v>90</v>
      </c>
      <c r="L15" s="167" t="s">
        <v>71</v>
      </c>
      <c r="M15" s="168" t="s">
        <v>9</v>
      </c>
      <c r="N15" s="168" t="s">
        <v>118</v>
      </c>
      <c r="O15" s="168" t="s">
        <v>9</v>
      </c>
      <c r="P15" s="169">
        <v>2018</v>
      </c>
    </row>
    <row r="16" spans="1:16" x14ac:dyDescent="0.2">
      <c r="A16" s="129">
        <v>100114</v>
      </c>
      <c r="B16" s="130" t="s">
        <v>173</v>
      </c>
      <c r="C16" s="162">
        <v>1625</v>
      </c>
      <c r="D16" s="163">
        <v>43101</v>
      </c>
      <c r="E16" s="164">
        <v>20</v>
      </c>
      <c r="F16" s="165" t="s">
        <v>46</v>
      </c>
      <c r="G16" s="166" t="s">
        <v>109</v>
      </c>
      <c r="H16" s="167" t="s">
        <v>61</v>
      </c>
      <c r="I16" s="167" t="s">
        <v>78</v>
      </c>
      <c r="J16" s="167" t="s">
        <v>82</v>
      </c>
      <c r="K16" s="167" t="s">
        <v>90</v>
      </c>
      <c r="L16" s="167" t="s">
        <v>71</v>
      </c>
      <c r="M16" s="168" t="s">
        <v>9</v>
      </c>
      <c r="N16" s="168" t="s">
        <v>118</v>
      </c>
      <c r="O16" s="168" t="s">
        <v>9</v>
      </c>
      <c r="P16" s="169">
        <v>2018</v>
      </c>
    </row>
    <row r="17" spans="1:16" x14ac:dyDescent="0.2">
      <c r="A17" s="129">
        <v>100115</v>
      </c>
      <c r="B17" s="130" t="s">
        <v>174</v>
      </c>
      <c r="C17" s="162">
        <v>1215</v>
      </c>
      <c r="D17" s="163">
        <v>43101</v>
      </c>
      <c r="E17" s="164">
        <v>43</v>
      </c>
      <c r="F17" s="165" t="s">
        <v>138</v>
      </c>
      <c r="G17" s="166" t="s">
        <v>9</v>
      </c>
      <c r="H17" s="167" t="s">
        <v>60</v>
      </c>
      <c r="I17" s="167" t="s">
        <v>78</v>
      </c>
      <c r="J17" s="167" t="s">
        <v>82</v>
      </c>
      <c r="K17" s="167" t="s">
        <v>90</v>
      </c>
      <c r="L17" s="167" t="s">
        <v>71</v>
      </c>
      <c r="M17" s="168" t="s">
        <v>9</v>
      </c>
      <c r="N17" s="168" t="s">
        <v>118</v>
      </c>
      <c r="O17" s="168" t="s">
        <v>9</v>
      </c>
      <c r="P17" s="169">
        <v>2018</v>
      </c>
    </row>
    <row r="18" spans="1:16" x14ac:dyDescent="0.2">
      <c r="A18" s="129">
        <v>100116</v>
      </c>
      <c r="B18" s="130" t="s">
        <v>216</v>
      </c>
      <c r="C18" s="162">
        <v>1000</v>
      </c>
      <c r="D18" s="163">
        <v>43101</v>
      </c>
      <c r="E18" s="164">
        <v>7</v>
      </c>
      <c r="F18" s="165" t="s">
        <v>140</v>
      </c>
      <c r="G18" s="166" t="s">
        <v>9</v>
      </c>
      <c r="H18" s="167" t="s">
        <v>60</v>
      </c>
      <c r="I18" s="167" t="s">
        <v>80</v>
      </c>
      <c r="J18" s="167" t="s">
        <v>83</v>
      </c>
      <c r="K18" s="167" t="s">
        <v>90</v>
      </c>
      <c r="L18" s="167" t="s">
        <v>71</v>
      </c>
      <c r="M18" s="168" t="s">
        <v>9</v>
      </c>
      <c r="N18" s="168" t="s">
        <v>118</v>
      </c>
      <c r="O18" s="168" t="s">
        <v>9</v>
      </c>
      <c r="P18" s="169">
        <v>2018</v>
      </c>
    </row>
    <row r="19" spans="1:16" x14ac:dyDescent="0.2">
      <c r="A19" s="129">
        <v>100117</v>
      </c>
      <c r="B19" s="130" t="s">
        <v>175</v>
      </c>
      <c r="C19" s="162">
        <v>970</v>
      </c>
      <c r="D19" s="163">
        <v>43101</v>
      </c>
      <c r="E19" s="164">
        <v>17</v>
      </c>
      <c r="F19" s="165" t="s">
        <v>148</v>
      </c>
      <c r="G19" s="166" t="s">
        <v>57</v>
      </c>
      <c r="H19" s="167" t="s">
        <v>60</v>
      </c>
      <c r="I19" s="167" t="s">
        <v>73</v>
      </c>
      <c r="J19" s="167" t="s">
        <v>82</v>
      </c>
      <c r="K19" s="167" t="s">
        <v>90</v>
      </c>
      <c r="L19" s="167" t="s">
        <v>71</v>
      </c>
      <c r="M19" s="168" t="s">
        <v>9</v>
      </c>
      <c r="N19" s="168" t="s">
        <v>118</v>
      </c>
      <c r="O19" s="168" t="s">
        <v>9</v>
      </c>
      <c r="P19" s="169">
        <v>2018</v>
      </c>
    </row>
    <row r="20" spans="1:16" x14ac:dyDescent="0.2">
      <c r="A20" s="129">
        <v>100118</v>
      </c>
      <c r="B20" s="130" t="s">
        <v>155</v>
      </c>
      <c r="C20" s="162">
        <v>1120</v>
      </c>
      <c r="D20" s="163">
        <v>43101</v>
      </c>
      <c r="E20" s="164">
        <v>34</v>
      </c>
      <c r="F20" s="165" t="s">
        <v>132</v>
      </c>
      <c r="G20" s="166" t="s">
        <v>9</v>
      </c>
      <c r="H20" s="167" t="s">
        <v>60</v>
      </c>
      <c r="I20" s="167" t="s">
        <v>78</v>
      </c>
      <c r="J20" s="167" t="s">
        <v>82</v>
      </c>
      <c r="K20" s="167" t="s">
        <v>90</v>
      </c>
      <c r="L20" s="167" t="s">
        <v>71</v>
      </c>
      <c r="M20" s="168" t="s">
        <v>9</v>
      </c>
      <c r="N20" s="168" t="s">
        <v>118</v>
      </c>
      <c r="O20" s="168" t="s">
        <v>9</v>
      </c>
      <c r="P20" s="169">
        <v>2018</v>
      </c>
    </row>
    <row r="21" spans="1:16" x14ac:dyDescent="0.2">
      <c r="A21" s="129">
        <v>100119</v>
      </c>
      <c r="B21" s="130" t="s">
        <v>12</v>
      </c>
      <c r="C21" s="162">
        <v>1505</v>
      </c>
      <c r="D21" s="163">
        <v>43101</v>
      </c>
      <c r="E21" s="164">
        <v>5</v>
      </c>
      <c r="F21" s="165" t="s">
        <v>53</v>
      </c>
      <c r="G21" s="166" t="s">
        <v>10</v>
      </c>
      <c r="H21" s="167" t="s">
        <v>61</v>
      </c>
      <c r="I21" s="167" t="s">
        <v>78</v>
      </c>
      <c r="J21" s="167" t="s">
        <v>82</v>
      </c>
      <c r="K21" s="167" t="s">
        <v>90</v>
      </c>
      <c r="L21" s="167" t="s">
        <v>71</v>
      </c>
      <c r="M21" s="168" t="s">
        <v>9</v>
      </c>
      <c r="N21" s="168" t="s">
        <v>118</v>
      </c>
      <c r="O21" s="168" t="s">
        <v>9</v>
      </c>
      <c r="P21" s="169">
        <v>2018</v>
      </c>
    </row>
    <row r="22" spans="1:16" x14ac:dyDescent="0.2">
      <c r="A22" s="129">
        <v>100120</v>
      </c>
      <c r="B22" s="130" t="s">
        <v>176</v>
      </c>
      <c r="C22" s="162">
        <v>1395</v>
      </c>
      <c r="D22" s="163">
        <v>43101</v>
      </c>
      <c r="E22" s="164">
        <v>36</v>
      </c>
      <c r="F22" s="165" t="s">
        <v>41</v>
      </c>
      <c r="G22" s="166" t="s">
        <v>9</v>
      </c>
      <c r="H22" s="167" t="s">
        <v>60</v>
      </c>
      <c r="I22" s="167" t="s">
        <v>70</v>
      </c>
      <c r="J22" s="167" t="s">
        <v>82</v>
      </c>
      <c r="K22" s="167" t="s">
        <v>90</v>
      </c>
      <c r="L22" s="167" t="s">
        <v>71</v>
      </c>
      <c r="M22" s="168" t="s">
        <v>9</v>
      </c>
      <c r="N22" s="168" t="s">
        <v>118</v>
      </c>
      <c r="O22" s="168" t="s">
        <v>9</v>
      </c>
      <c r="P22" s="169">
        <v>2018</v>
      </c>
    </row>
    <row r="23" spans="1:16" x14ac:dyDescent="0.2">
      <c r="A23" s="129">
        <v>100121</v>
      </c>
      <c r="B23" s="130" t="s">
        <v>156</v>
      </c>
      <c r="C23" s="162">
        <v>830</v>
      </c>
      <c r="D23" s="163">
        <v>43101</v>
      </c>
      <c r="E23" s="164">
        <v>55</v>
      </c>
      <c r="F23" s="165" t="s">
        <v>127</v>
      </c>
      <c r="G23" s="166" t="s">
        <v>9</v>
      </c>
      <c r="H23" s="167" t="s">
        <v>61</v>
      </c>
      <c r="I23" s="167" t="s">
        <v>70</v>
      </c>
      <c r="J23" s="167" t="s">
        <v>82</v>
      </c>
      <c r="K23" s="167" t="s">
        <v>90</v>
      </c>
      <c r="L23" s="167" t="s">
        <v>71</v>
      </c>
      <c r="M23" s="168" t="s">
        <v>9</v>
      </c>
      <c r="N23" s="168" t="s">
        <v>118</v>
      </c>
      <c r="O23" s="168" t="s">
        <v>9</v>
      </c>
      <c r="P23" s="169">
        <v>2018</v>
      </c>
    </row>
    <row r="24" spans="1:16" x14ac:dyDescent="0.2">
      <c r="A24" s="129">
        <v>100122</v>
      </c>
      <c r="B24" s="130" t="s">
        <v>157</v>
      </c>
      <c r="C24" s="162">
        <v>1445</v>
      </c>
      <c r="D24" s="163">
        <v>43101</v>
      </c>
      <c r="E24" s="164">
        <v>16</v>
      </c>
      <c r="F24" s="165" t="s">
        <v>54</v>
      </c>
      <c r="G24" s="166" t="s">
        <v>109</v>
      </c>
      <c r="H24" s="167" t="s">
        <v>61</v>
      </c>
      <c r="I24" s="167" t="s">
        <v>70</v>
      </c>
      <c r="J24" s="167" t="s">
        <v>82</v>
      </c>
      <c r="K24" s="167" t="s">
        <v>90</v>
      </c>
      <c r="L24" s="167" t="s">
        <v>71</v>
      </c>
      <c r="M24" s="168" t="s">
        <v>9</v>
      </c>
      <c r="N24" s="168" t="s">
        <v>118</v>
      </c>
      <c r="O24" s="168" t="s">
        <v>9</v>
      </c>
      <c r="P24" s="169">
        <v>2018</v>
      </c>
    </row>
    <row r="25" spans="1:16" x14ac:dyDescent="0.2">
      <c r="A25" s="129">
        <v>100123</v>
      </c>
      <c r="B25" s="130" t="s">
        <v>177</v>
      </c>
      <c r="C25" s="162">
        <v>835</v>
      </c>
      <c r="D25" s="163">
        <v>43101</v>
      </c>
      <c r="E25" s="164">
        <v>73</v>
      </c>
      <c r="F25" s="165" t="s">
        <v>17</v>
      </c>
      <c r="G25" s="166" t="s">
        <v>9</v>
      </c>
      <c r="H25" s="167" t="s">
        <v>60</v>
      </c>
      <c r="I25" s="167" t="s">
        <v>80</v>
      </c>
      <c r="J25" s="167" t="s">
        <v>83</v>
      </c>
      <c r="K25" s="167" t="s">
        <v>90</v>
      </c>
      <c r="L25" s="167" t="s">
        <v>71</v>
      </c>
      <c r="M25" s="168" t="s">
        <v>9</v>
      </c>
      <c r="N25" s="168" t="s">
        <v>118</v>
      </c>
      <c r="O25" s="168" t="s">
        <v>9</v>
      </c>
      <c r="P25" s="169">
        <v>2018</v>
      </c>
    </row>
    <row r="26" spans="1:16" x14ac:dyDescent="0.2">
      <c r="A26" s="129">
        <v>100124</v>
      </c>
      <c r="B26" s="130" t="s">
        <v>11</v>
      </c>
      <c r="C26" s="162">
        <v>1515</v>
      </c>
      <c r="D26" s="163">
        <v>43101</v>
      </c>
      <c r="E26" s="164">
        <v>28</v>
      </c>
      <c r="F26" s="165" t="s">
        <v>50</v>
      </c>
      <c r="G26" s="166" t="s">
        <v>10</v>
      </c>
      <c r="H26" s="167" t="s">
        <v>61</v>
      </c>
      <c r="I26" s="167" t="s">
        <v>70</v>
      </c>
      <c r="J26" s="167" t="s">
        <v>82</v>
      </c>
      <c r="K26" s="167" t="s">
        <v>90</v>
      </c>
      <c r="L26" s="167" t="s">
        <v>71</v>
      </c>
      <c r="M26" s="168" t="s">
        <v>9</v>
      </c>
      <c r="N26" s="168" t="s">
        <v>118</v>
      </c>
      <c r="O26" s="168" t="s">
        <v>9</v>
      </c>
      <c r="P26" s="169">
        <v>2018</v>
      </c>
    </row>
    <row r="27" spans="1:16" x14ac:dyDescent="0.2">
      <c r="A27" s="129">
        <v>100125</v>
      </c>
      <c r="B27" s="130" t="s">
        <v>158</v>
      </c>
      <c r="C27" s="162">
        <v>1480</v>
      </c>
      <c r="D27" s="163">
        <v>43101</v>
      </c>
      <c r="E27" s="164">
        <v>22</v>
      </c>
      <c r="F27" s="165" t="s">
        <v>53</v>
      </c>
      <c r="G27" s="166" t="s">
        <v>109</v>
      </c>
      <c r="H27" s="167" t="s">
        <v>61</v>
      </c>
      <c r="I27" s="167" t="s">
        <v>78</v>
      </c>
      <c r="J27" s="167" t="s">
        <v>82</v>
      </c>
      <c r="K27" s="167" t="s">
        <v>90</v>
      </c>
      <c r="L27" s="167" t="s">
        <v>71</v>
      </c>
      <c r="M27" s="168" t="s">
        <v>9</v>
      </c>
      <c r="N27" s="168" t="s">
        <v>118</v>
      </c>
      <c r="O27" s="168" t="s">
        <v>9</v>
      </c>
      <c r="P27" s="169">
        <v>2018</v>
      </c>
    </row>
    <row r="28" spans="1:16" x14ac:dyDescent="0.2">
      <c r="A28" s="129">
        <v>100126</v>
      </c>
      <c r="B28" s="130" t="s">
        <v>178</v>
      </c>
      <c r="C28" s="162">
        <v>1275</v>
      </c>
      <c r="D28" s="163">
        <v>43101</v>
      </c>
      <c r="E28" s="164">
        <v>43</v>
      </c>
      <c r="F28" s="165" t="s">
        <v>50</v>
      </c>
      <c r="G28" s="166" t="s">
        <v>9</v>
      </c>
      <c r="H28" s="167" t="s">
        <v>60</v>
      </c>
      <c r="I28" s="167" t="s">
        <v>78</v>
      </c>
      <c r="J28" s="167" t="s">
        <v>82</v>
      </c>
      <c r="K28" s="167" t="s">
        <v>90</v>
      </c>
      <c r="L28" s="167" t="s">
        <v>71</v>
      </c>
      <c r="M28" s="168" t="s">
        <v>9</v>
      </c>
      <c r="N28" s="168" t="s">
        <v>118</v>
      </c>
      <c r="O28" s="168" t="s">
        <v>9</v>
      </c>
      <c r="P28" s="169">
        <v>2018</v>
      </c>
    </row>
    <row r="29" spans="1:16" x14ac:dyDescent="0.2">
      <c r="A29" s="129">
        <v>100127</v>
      </c>
      <c r="B29" s="130" t="s">
        <v>217</v>
      </c>
      <c r="C29" s="162">
        <v>1545</v>
      </c>
      <c r="D29" s="163">
        <v>43101</v>
      </c>
      <c r="E29" s="164">
        <v>13</v>
      </c>
      <c r="F29" s="165" t="s">
        <v>45</v>
      </c>
      <c r="G29" s="166" t="s">
        <v>9</v>
      </c>
      <c r="H29" s="167" t="s">
        <v>61</v>
      </c>
      <c r="I29" s="167" t="s">
        <v>73</v>
      </c>
      <c r="J29" s="167" t="s">
        <v>82</v>
      </c>
      <c r="K29" s="167" t="s">
        <v>90</v>
      </c>
      <c r="L29" s="167" t="s">
        <v>71</v>
      </c>
      <c r="M29" s="168" t="s">
        <v>9</v>
      </c>
      <c r="N29" s="168" t="s">
        <v>118</v>
      </c>
      <c r="O29" s="168" t="s">
        <v>9</v>
      </c>
      <c r="P29" s="169">
        <v>2018</v>
      </c>
    </row>
    <row r="30" spans="1:16" x14ac:dyDescent="0.2">
      <c r="A30" s="129">
        <v>100128</v>
      </c>
      <c r="B30" s="130" t="s">
        <v>159</v>
      </c>
      <c r="C30" s="162">
        <v>1400</v>
      </c>
      <c r="D30" s="163">
        <v>43101</v>
      </c>
      <c r="E30" s="164">
        <v>23</v>
      </c>
      <c r="F30" s="165" t="s">
        <v>47</v>
      </c>
      <c r="G30" s="166" t="s">
        <v>9</v>
      </c>
      <c r="H30" s="167" t="s">
        <v>60</v>
      </c>
      <c r="I30" s="167" t="s">
        <v>70</v>
      </c>
      <c r="J30" s="167" t="s">
        <v>82</v>
      </c>
      <c r="K30" s="167" t="s">
        <v>90</v>
      </c>
      <c r="L30" s="167" t="s">
        <v>71</v>
      </c>
      <c r="M30" s="168" t="s">
        <v>9</v>
      </c>
      <c r="N30" s="168" t="s">
        <v>118</v>
      </c>
      <c r="O30" s="168" t="s">
        <v>9</v>
      </c>
      <c r="P30" s="169">
        <v>2018</v>
      </c>
    </row>
    <row r="31" spans="1:16" x14ac:dyDescent="0.2">
      <c r="A31" s="129">
        <v>100129</v>
      </c>
      <c r="B31" s="130" t="s">
        <v>160</v>
      </c>
      <c r="C31" s="162">
        <v>1265</v>
      </c>
      <c r="D31" s="163">
        <v>43101</v>
      </c>
      <c r="E31" s="164">
        <v>46</v>
      </c>
      <c r="F31" s="165" t="s">
        <v>52</v>
      </c>
      <c r="G31" s="166" t="s">
        <v>9</v>
      </c>
      <c r="H31" s="167" t="s">
        <v>61</v>
      </c>
      <c r="I31" s="167" t="s">
        <v>73</v>
      </c>
      <c r="J31" s="167" t="s">
        <v>82</v>
      </c>
      <c r="K31" s="167" t="s">
        <v>90</v>
      </c>
      <c r="L31" s="167" t="s">
        <v>71</v>
      </c>
      <c r="M31" s="168" t="s">
        <v>9</v>
      </c>
      <c r="N31" s="168" t="s">
        <v>118</v>
      </c>
      <c r="O31" s="168" t="s">
        <v>9</v>
      </c>
      <c r="P31" s="169">
        <v>2018</v>
      </c>
    </row>
    <row r="32" spans="1:16" x14ac:dyDescent="0.2">
      <c r="A32" s="129">
        <v>100130</v>
      </c>
      <c r="B32" s="130" t="s">
        <v>161</v>
      </c>
      <c r="C32" s="162">
        <v>2040</v>
      </c>
      <c r="D32" s="163">
        <v>43101</v>
      </c>
      <c r="E32" s="164">
        <v>25</v>
      </c>
      <c r="F32" s="165" t="s">
        <v>42</v>
      </c>
      <c r="G32" s="166" t="s">
        <v>10</v>
      </c>
      <c r="H32" s="167" t="s">
        <v>61</v>
      </c>
      <c r="I32" s="167" t="s">
        <v>78</v>
      </c>
      <c r="J32" s="167" t="s">
        <v>82</v>
      </c>
      <c r="K32" s="167" t="s">
        <v>90</v>
      </c>
      <c r="L32" s="167" t="s">
        <v>71</v>
      </c>
      <c r="M32" s="168" t="s">
        <v>9</v>
      </c>
      <c r="N32" s="168" t="s">
        <v>118</v>
      </c>
      <c r="O32" s="168" t="s">
        <v>9</v>
      </c>
      <c r="P32" s="169">
        <v>2018</v>
      </c>
    </row>
    <row r="33" spans="1:16" x14ac:dyDescent="0.2">
      <c r="A33" s="129">
        <v>100131</v>
      </c>
      <c r="B33" s="130" t="s">
        <v>162</v>
      </c>
      <c r="C33" s="162">
        <v>1915</v>
      </c>
      <c r="D33" s="163">
        <v>43101</v>
      </c>
      <c r="E33" s="164">
        <v>5</v>
      </c>
      <c r="F33" s="165" t="s">
        <v>53</v>
      </c>
      <c r="G33" s="166" t="s">
        <v>109</v>
      </c>
      <c r="H33" s="167" t="s">
        <v>60</v>
      </c>
      <c r="I33" s="167" t="s">
        <v>78</v>
      </c>
      <c r="J33" s="167" t="s">
        <v>82</v>
      </c>
      <c r="K33" s="167" t="s">
        <v>90</v>
      </c>
      <c r="L33" s="167" t="s">
        <v>71</v>
      </c>
      <c r="M33" s="168" t="s">
        <v>9</v>
      </c>
      <c r="N33" s="168" t="s">
        <v>118</v>
      </c>
      <c r="O33" s="168" t="s">
        <v>9</v>
      </c>
      <c r="P33" s="169">
        <v>2018</v>
      </c>
    </row>
    <row r="34" spans="1:16" x14ac:dyDescent="0.2">
      <c r="A34" s="129">
        <v>100132</v>
      </c>
      <c r="B34" s="130" t="s">
        <v>163</v>
      </c>
      <c r="C34" s="162">
        <v>1790</v>
      </c>
      <c r="D34" s="163">
        <v>43101</v>
      </c>
      <c r="E34" s="164">
        <v>8</v>
      </c>
      <c r="F34" s="165" t="s">
        <v>32</v>
      </c>
      <c r="G34" s="166" t="s">
        <v>109</v>
      </c>
      <c r="H34" s="167" t="s">
        <v>61</v>
      </c>
      <c r="I34" s="167" t="s">
        <v>70</v>
      </c>
      <c r="J34" s="167" t="s">
        <v>82</v>
      </c>
      <c r="K34" s="167" t="s">
        <v>90</v>
      </c>
      <c r="L34" s="167" t="s">
        <v>71</v>
      </c>
      <c r="M34" s="168" t="s">
        <v>9</v>
      </c>
      <c r="N34" s="168" t="s">
        <v>118</v>
      </c>
      <c r="O34" s="168" t="s">
        <v>9</v>
      </c>
      <c r="P34" s="169">
        <v>2018</v>
      </c>
    </row>
    <row r="35" spans="1:16" x14ac:dyDescent="0.2">
      <c r="A35" s="129">
        <v>100133</v>
      </c>
      <c r="B35" s="130" t="s">
        <v>164</v>
      </c>
      <c r="C35" s="162">
        <v>1970</v>
      </c>
      <c r="D35" s="163">
        <v>43101</v>
      </c>
      <c r="E35" s="164">
        <v>17</v>
      </c>
      <c r="F35" s="165" t="s">
        <v>39</v>
      </c>
      <c r="G35" s="166" t="s">
        <v>109</v>
      </c>
      <c r="H35" s="167" t="s">
        <v>61</v>
      </c>
      <c r="I35" s="167" t="s">
        <v>70</v>
      </c>
      <c r="J35" s="167" t="s">
        <v>82</v>
      </c>
      <c r="K35" s="167" t="s">
        <v>90</v>
      </c>
      <c r="L35" s="167" t="s">
        <v>71</v>
      </c>
      <c r="M35" s="168" t="s">
        <v>9</v>
      </c>
      <c r="N35" s="168" t="s">
        <v>118</v>
      </c>
      <c r="O35" s="168" t="s">
        <v>9</v>
      </c>
      <c r="P35" s="169">
        <v>2018</v>
      </c>
    </row>
    <row r="36" spans="1:16" s="109" customFormat="1" x14ac:dyDescent="0.2">
      <c r="A36" s="129">
        <v>100134</v>
      </c>
      <c r="B36" s="132" t="s">
        <v>165</v>
      </c>
      <c r="C36" s="162">
        <v>1275</v>
      </c>
      <c r="D36" s="163">
        <v>43101</v>
      </c>
      <c r="E36" s="164">
        <v>27</v>
      </c>
      <c r="F36" s="165" t="s">
        <v>134</v>
      </c>
      <c r="G36" s="166" t="s">
        <v>109</v>
      </c>
      <c r="H36" s="167" t="s">
        <v>60</v>
      </c>
      <c r="I36" s="167" t="s">
        <v>78</v>
      </c>
      <c r="J36" s="167" t="s">
        <v>82</v>
      </c>
      <c r="K36" s="167" t="s">
        <v>90</v>
      </c>
      <c r="L36" s="167" t="s">
        <v>71</v>
      </c>
      <c r="M36" s="168" t="s">
        <v>9</v>
      </c>
      <c r="N36" s="168" t="s">
        <v>118</v>
      </c>
      <c r="O36" s="168" t="s">
        <v>9</v>
      </c>
      <c r="P36" s="169">
        <v>2018</v>
      </c>
    </row>
    <row r="37" spans="1:16" x14ac:dyDescent="0.2">
      <c r="A37" s="129">
        <v>100135</v>
      </c>
      <c r="B37" s="130" t="s">
        <v>231</v>
      </c>
      <c r="C37" s="162">
        <v>1005</v>
      </c>
      <c r="D37" s="163">
        <v>43101</v>
      </c>
      <c r="E37" s="164">
        <v>23</v>
      </c>
      <c r="F37" s="165" t="s">
        <v>182</v>
      </c>
      <c r="G37" s="166" t="s">
        <v>9</v>
      </c>
      <c r="H37" s="167" t="s">
        <v>60</v>
      </c>
      <c r="I37" s="167" t="s">
        <v>70</v>
      </c>
      <c r="J37" s="167" t="s">
        <v>82</v>
      </c>
      <c r="K37" s="167" t="s">
        <v>90</v>
      </c>
      <c r="L37" s="167" t="s">
        <v>71</v>
      </c>
      <c r="M37" s="168" t="s">
        <v>9</v>
      </c>
      <c r="N37" s="168" t="s">
        <v>118</v>
      </c>
      <c r="O37" s="168" t="s">
        <v>9</v>
      </c>
      <c r="P37" s="169">
        <v>2018</v>
      </c>
    </row>
    <row r="38" spans="1:16" x14ac:dyDescent="0.2">
      <c r="A38" s="129">
        <v>100136</v>
      </c>
      <c r="B38" s="130" t="s">
        <v>234</v>
      </c>
      <c r="C38" s="162">
        <v>740</v>
      </c>
      <c r="D38" s="163">
        <v>43101</v>
      </c>
      <c r="E38" s="164">
        <v>23</v>
      </c>
      <c r="F38" s="165" t="s">
        <v>144</v>
      </c>
      <c r="G38" s="166" t="s">
        <v>57</v>
      </c>
      <c r="H38" s="165" t="s">
        <v>59</v>
      </c>
      <c r="I38" s="167" t="s">
        <v>70</v>
      </c>
      <c r="J38" s="167" t="s">
        <v>83</v>
      </c>
      <c r="K38" s="167" t="s">
        <v>90</v>
      </c>
      <c r="L38" s="167" t="s">
        <v>71</v>
      </c>
      <c r="M38" s="168" t="s">
        <v>9</v>
      </c>
      <c r="N38" s="168" t="s">
        <v>118</v>
      </c>
      <c r="O38" s="168" t="s">
        <v>9</v>
      </c>
      <c r="P38" s="169">
        <v>2018</v>
      </c>
    </row>
    <row r="39" spans="1:16" s="109" customFormat="1" x14ac:dyDescent="0.2">
      <c r="A39" s="129">
        <v>100137</v>
      </c>
      <c r="B39" s="132" t="s">
        <v>232</v>
      </c>
      <c r="C39" s="162">
        <v>1140</v>
      </c>
      <c r="D39" s="163">
        <v>43101</v>
      </c>
      <c r="E39" s="164">
        <v>23</v>
      </c>
      <c r="F39" s="165" t="s">
        <v>140</v>
      </c>
      <c r="G39" s="166" t="s">
        <v>9</v>
      </c>
      <c r="H39" s="167" t="s">
        <v>60</v>
      </c>
      <c r="I39" s="167" t="s">
        <v>78</v>
      </c>
      <c r="J39" s="167" t="s">
        <v>82</v>
      </c>
      <c r="K39" s="167" t="s">
        <v>90</v>
      </c>
      <c r="L39" s="167" t="s">
        <v>71</v>
      </c>
      <c r="M39" s="168" t="s">
        <v>9</v>
      </c>
      <c r="N39" s="168" t="s">
        <v>118</v>
      </c>
      <c r="O39" s="168" t="s">
        <v>9</v>
      </c>
      <c r="P39" s="169">
        <v>2018</v>
      </c>
    </row>
    <row r="40" spans="1:16" x14ac:dyDescent="0.2">
      <c r="A40" s="110"/>
      <c r="B40" s="105"/>
      <c r="C40" s="152"/>
      <c r="D40" s="106"/>
      <c r="E40" s="133">
        <f>SUM(E2:E39)</f>
        <v>1382</v>
      </c>
      <c r="F40" s="108"/>
      <c r="G40" s="114"/>
      <c r="H40" s="108"/>
      <c r="I40" s="108"/>
      <c r="J40" s="108"/>
      <c r="K40" s="108"/>
      <c r="L40" s="108"/>
    </row>
    <row r="41" spans="1:16" s="112" customFormat="1" x14ac:dyDescent="0.2">
      <c r="A41" s="111">
        <v>1</v>
      </c>
      <c r="B41" s="112">
        <v>2</v>
      </c>
      <c r="C41" s="153">
        <v>3</v>
      </c>
      <c r="D41" s="112">
        <v>4</v>
      </c>
      <c r="E41" s="112">
        <v>5</v>
      </c>
      <c r="F41" s="112">
        <v>6</v>
      </c>
      <c r="G41" s="101">
        <v>7</v>
      </c>
      <c r="H41" s="112">
        <v>8</v>
      </c>
      <c r="I41" s="112">
        <v>9</v>
      </c>
      <c r="J41" s="112">
        <v>10</v>
      </c>
      <c r="K41" s="112">
        <v>11</v>
      </c>
      <c r="L41" s="112">
        <v>12</v>
      </c>
      <c r="M41" s="112">
        <v>13</v>
      </c>
      <c r="N41" s="112">
        <v>14</v>
      </c>
      <c r="O41" s="112">
        <v>15</v>
      </c>
      <c r="P41" s="112">
        <v>16</v>
      </c>
    </row>
  </sheetData>
  <sheetProtection password="C87F" sheet="1" objects="1" scenarios="1" selectLockedCells="1" selectUnlockedCells="1"/>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5"/>
  <sheetViews>
    <sheetView zoomScaleNormal="100" workbookViewId="0">
      <selection activeCell="F81" sqref="F81"/>
    </sheetView>
  </sheetViews>
  <sheetFormatPr baseColWidth="10" defaultRowHeight="12.75" x14ac:dyDescent="0.2"/>
  <cols>
    <col min="1" max="1" width="17.5703125" style="15" customWidth="1"/>
    <col min="2" max="2" width="13.5703125" style="1" customWidth="1"/>
    <col min="4" max="4" width="8.7109375" style="14" customWidth="1"/>
    <col min="6" max="6" width="34.140625" customWidth="1"/>
    <col min="7" max="7" width="18.28515625" customWidth="1"/>
  </cols>
  <sheetData>
    <row r="1" spans="1:7" ht="30" x14ac:dyDescent="0.25">
      <c r="A1" s="19" t="s">
        <v>14</v>
      </c>
      <c r="B1" s="20" t="s">
        <v>16</v>
      </c>
      <c r="C1" s="21" t="s">
        <v>5</v>
      </c>
      <c r="D1" s="116">
        <v>2018</v>
      </c>
      <c r="E1" s="22"/>
      <c r="F1" s="23" t="s">
        <v>4</v>
      </c>
      <c r="G1" s="20" t="s">
        <v>58</v>
      </c>
    </row>
    <row r="2" spans="1:7" ht="14.25" x14ac:dyDescent="0.2">
      <c r="A2" s="95" t="s">
        <v>21</v>
      </c>
      <c r="B2" s="117"/>
      <c r="C2" s="96">
        <f>$D$1-D2</f>
        <v>2017</v>
      </c>
      <c r="D2" s="96">
        <v>1</v>
      </c>
      <c r="E2" s="22"/>
      <c r="F2" s="24" t="s">
        <v>57</v>
      </c>
      <c r="G2" s="120">
        <v>0.85</v>
      </c>
    </row>
    <row r="3" spans="1:7" ht="14.25" x14ac:dyDescent="0.2">
      <c r="A3" s="95" t="s">
        <v>22</v>
      </c>
      <c r="B3" s="117"/>
      <c r="C3" s="96">
        <f t="shared" ref="C3:C41" si="0">$D$1-D3</f>
        <v>2016</v>
      </c>
      <c r="D3" s="96">
        <v>2</v>
      </c>
      <c r="E3" s="22"/>
      <c r="F3" s="24" t="s">
        <v>108</v>
      </c>
      <c r="G3" s="120">
        <v>0.92</v>
      </c>
    </row>
    <row r="4" spans="1:7" ht="15" x14ac:dyDescent="0.25">
      <c r="A4" s="95" t="s">
        <v>23</v>
      </c>
      <c r="B4" s="118"/>
      <c r="C4" s="96">
        <f t="shared" si="0"/>
        <v>2015</v>
      </c>
      <c r="D4" s="96">
        <v>3</v>
      </c>
      <c r="E4" s="22"/>
      <c r="F4" s="125" t="s">
        <v>9</v>
      </c>
      <c r="G4" s="126">
        <v>1</v>
      </c>
    </row>
    <row r="5" spans="1:7" ht="14.25" x14ac:dyDescent="0.2">
      <c r="A5" s="95" t="s">
        <v>24</v>
      </c>
      <c r="B5" s="120">
        <v>1.68</v>
      </c>
      <c r="C5" s="96">
        <f t="shared" si="0"/>
        <v>2014</v>
      </c>
      <c r="D5" s="96">
        <v>4</v>
      </c>
      <c r="E5" s="22"/>
      <c r="F5" s="24" t="s">
        <v>109</v>
      </c>
      <c r="G5" s="120">
        <v>1.0900000000000001</v>
      </c>
    </row>
    <row r="6" spans="1:7" ht="14.25" x14ac:dyDescent="0.2">
      <c r="A6" s="95" t="s">
        <v>25</v>
      </c>
      <c r="B6" s="120">
        <v>1.67</v>
      </c>
      <c r="C6" s="96">
        <f t="shared" si="0"/>
        <v>2013</v>
      </c>
      <c r="D6" s="96">
        <v>5</v>
      </c>
      <c r="E6" s="22"/>
      <c r="F6" s="24" t="s">
        <v>10</v>
      </c>
      <c r="G6" s="120">
        <v>1.2</v>
      </c>
    </row>
    <row r="7" spans="1:7" ht="30" x14ac:dyDescent="0.25">
      <c r="A7" s="95" t="s">
        <v>26</v>
      </c>
      <c r="B7" s="120">
        <v>1.65</v>
      </c>
      <c r="C7" s="96">
        <f t="shared" si="0"/>
        <v>2012</v>
      </c>
      <c r="D7" s="96">
        <v>6</v>
      </c>
      <c r="E7" s="22"/>
      <c r="F7" s="25" t="s">
        <v>6</v>
      </c>
      <c r="G7" s="26" t="s">
        <v>64</v>
      </c>
    </row>
    <row r="8" spans="1:7" ht="14.25" x14ac:dyDescent="0.2">
      <c r="A8" s="95" t="s">
        <v>27</v>
      </c>
      <c r="B8" s="120">
        <v>1.63</v>
      </c>
      <c r="C8" s="96">
        <f t="shared" si="0"/>
        <v>2011</v>
      </c>
      <c r="D8" s="96">
        <v>7</v>
      </c>
      <c r="E8" s="22"/>
      <c r="F8" s="17" t="s">
        <v>59</v>
      </c>
      <c r="G8" s="120">
        <v>0.85</v>
      </c>
    </row>
    <row r="9" spans="1:7" ht="15" x14ac:dyDescent="0.25">
      <c r="A9" s="95" t="s">
        <v>28</v>
      </c>
      <c r="B9" s="120">
        <v>1.62</v>
      </c>
      <c r="C9" s="96">
        <f t="shared" si="0"/>
        <v>2010</v>
      </c>
      <c r="D9" s="96">
        <v>8</v>
      </c>
      <c r="E9" s="22"/>
      <c r="F9" s="127" t="s">
        <v>60</v>
      </c>
      <c r="G9" s="126">
        <v>1</v>
      </c>
    </row>
    <row r="10" spans="1:7" ht="14.25" x14ac:dyDescent="0.2">
      <c r="A10" s="95" t="s">
        <v>29</v>
      </c>
      <c r="B10" s="120">
        <v>1.6</v>
      </c>
      <c r="C10" s="96">
        <f t="shared" si="0"/>
        <v>2009</v>
      </c>
      <c r="D10" s="96">
        <v>9</v>
      </c>
      <c r="E10" s="22"/>
      <c r="F10" s="17" t="s">
        <v>61</v>
      </c>
      <c r="G10" s="120">
        <v>1.07</v>
      </c>
    </row>
    <row r="11" spans="1:7" ht="14.25" x14ac:dyDescent="0.2">
      <c r="A11" s="95" t="s">
        <v>30</v>
      </c>
      <c r="B11" s="120">
        <v>1.59</v>
      </c>
      <c r="C11" s="96">
        <f t="shared" si="0"/>
        <v>2008</v>
      </c>
      <c r="D11" s="96">
        <v>10</v>
      </c>
      <c r="E11" s="22"/>
      <c r="F11" s="17" t="s">
        <v>62</v>
      </c>
      <c r="G11" s="120">
        <v>1.05</v>
      </c>
    </row>
    <row r="12" spans="1:7" ht="14.25" x14ac:dyDescent="0.2">
      <c r="A12" s="95" t="s">
        <v>31</v>
      </c>
      <c r="B12" s="120">
        <v>1.57</v>
      </c>
      <c r="C12" s="96">
        <f t="shared" si="0"/>
        <v>2007</v>
      </c>
      <c r="D12" s="96">
        <v>11</v>
      </c>
      <c r="E12" s="22"/>
      <c r="F12" s="17" t="s">
        <v>63</v>
      </c>
      <c r="G12" s="120">
        <v>1</v>
      </c>
    </row>
    <row r="13" spans="1:7" ht="14.25" x14ac:dyDescent="0.2">
      <c r="A13" s="95" t="s">
        <v>32</v>
      </c>
      <c r="B13" s="120">
        <v>1.56</v>
      </c>
      <c r="C13" s="96">
        <f t="shared" si="0"/>
        <v>2006</v>
      </c>
      <c r="D13" s="96">
        <v>12</v>
      </c>
      <c r="E13" s="22"/>
      <c r="F13" s="22"/>
      <c r="G13" s="22"/>
    </row>
    <row r="14" spans="1:7" ht="14.25" x14ac:dyDescent="0.2">
      <c r="A14" s="95" t="s">
        <v>33</v>
      </c>
      <c r="B14" s="120">
        <v>1.54</v>
      </c>
      <c r="C14" s="96">
        <f t="shared" si="0"/>
        <v>2005</v>
      </c>
      <c r="D14" s="96">
        <v>13</v>
      </c>
      <c r="E14" s="22"/>
      <c r="F14" s="22"/>
      <c r="G14" s="22"/>
    </row>
    <row r="15" spans="1:7" ht="30" x14ac:dyDescent="0.25">
      <c r="A15" s="95" t="s">
        <v>34</v>
      </c>
      <c r="B15" s="120">
        <v>1.53</v>
      </c>
      <c r="C15" s="96">
        <f t="shared" si="0"/>
        <v>2004</v>
      </c>
      <c r="D15" s="96">
        <v>14</v>
      </c>
      <c r="E15" s="22"/>
      <c r="F15" s="18" t="s">
        <v>77</v>
      </c>
      <c r="G15" s="26" t="s">
        <v>64</v>
      </c>
    </row>
    <row r="16" spans="1:7" ht="14.25" x14ac:dyDescent="0.2">
      <c r="A16" s="95" t="s">
        <v>35</v>
      </c>
      <c r="B16" s="120">
        <v>1.51</v>
      </c>
      <c r="C16" s="96">
        <f t="shared" si="0"/>
        <v>2003</v>
      </c>
      <c r="D16" s="96">
        <v>15</v>
      </c>
      <c r="E16" s="22"/>
      <c r="F16" s="17" t="s">
        <v>78</v>
      </c>
      <c r="G16" s="120">
        <v>1.05</v>
      </c>
    </row>
    <row r="17" spans="1:7" ht="15" x14ac:dyDescent="0.25">
      <c r="A17" s="95" t="s">
        <v>36</v>
      </c>
      <c r="B17" s="120">
        <v>1.5</v>
      </c>
      <c r="C17" s="96">
        <f t="shared" si="0"/>
        <v>2002</v>
      </c>
      <c r="D17" s="96">
        <v>16</v>
      </c>
      <c r="E17" s="22"/>
      <c r="F17" s="127" t="s">
        <v>70</v>
      </c>
      <c r="G17" s="126">
        <v>1</v>
      </c>
    </row>
    <row r="18" spans="1:7" ht="14.25" x14ac:dyDescent="0.2">
      <c r="A18" s="95" t="s">
        <v>37</v>
      </c>
      <c r="B18" s="120">
        <v>1.49</v>
      </c>
      <c r="C18" s="96">
        <f t="shared" si="0"/>
        <v>2001</v>
      </c>
      <c r="D18" s="96">
        <v>17</v>
      </c>
      <c r="E18" s="22"/>
      <c r="F18" s="17" t="s">
        <v>73</v>
      </c>
      <c r="G18" s="120">
        <v>0.98</v>
      </c>
    </row>
    <row r="19" spans="1:7" ht="14.25" x14ac:dyDescent="0.2">
      <c r="A19" s="95" t="s">
        <v>38</v>
      </c>
      <c r="B19" s="120">
        <v>1.47</v>
      </c>
      <c r="C19" s="96">
        <f t="shared" si="0"/>
        <v>2000</v>
      </c>
      <c r="D19" s="96">
        <v>18</v>
      </c>
      <c r="E19" s="22"/>
      <c r="F19" s="17" t="s">
        <v>79</v>
      </c>
      <c r="G19" s="120">
        <v>0.93</v>
      </c>
    </row>
    <row r="20" spans="1:7" ht="14.25" x14ac:dyDescent="0.2">
      <c r="A20" s="95" t="s">
        <v>39</v>
      </c>
      <c r="B20" s="120">
        <v>1.46</v>
      </c>
      <c r="C20" s="96">
        <f t="shared" si="0"/>
        <v>1999</v>
      </c>
      <c r="D20" s="96">
        <v>19</v>
      </c>
      <c r="E20" s="22"/>
      <c r="F20" s="17" t="s">
        <v>80</v>
      </c>
      <c r="G20" s="120">
        <v>0.92</v>
      </c>
    </row>
    <row r="21" spans="1:7" ht="14.25" x14ac:dyDescent="0.2">
      <c r="A21" s="95" t="s">
        <v>40</v>
      </c>
      <c r="B21" s="120">
        <v>1.45</v>
      </c>
      <c r="C21" s="96">
        <f t="shared" si="0"/>
        <v>1998</v>
      </c>
      <c r="D21" s="96">
        <v>20</v>
      </c>
      <c r="E21" s="22"/>
      <c r="F21" s="22"/>
      <c r="G21" s="22"/>
    </row>
    <row r="22" spans="1:7" ht="14.25" x14ac:dyDescent="0.2">
      <c r="A22" s="95" t="s">
        <v>41</v>
      </c>
      <c r="B22" s="120">
        <v>1.42</v>
      </c>
      <c r="C22" s="96">
        <f t="shared" si="0"/>
        <v>1997</v>
      </c>
      <c r="D22" s="96">
        <v>21</v>
      </c>
      <c r="E22" s="22"/>
      <c r="F22" s="22"/>
      <c r="G22" s="22"/>
    </row>
    <row r="23" spans="1:7" ht="30" x14ac:dyDescent="0.25">
      <c r="A23" s="95" t="s">
        <v>42</v>
      </c>
      <c r="B23" s="120">
        <v>1.39</v>
      </c>
      <c r="C23" s="96">
        <f t="shared" si="0"/>
        <v>1996</v>
      </c>
      <c r="D23" s="96">
        <v>22</v>
      </c>
      <c r="E23" s="22"/>
      <c r="F23" s="18" t="s">
        <v>95</v>
      </c>
      <c r="G23" s="26" t="s">
        <v>85</v>
      </c>
    </row>
    <row r="24" spans="1:7" ht="14.25" x14ac:dyDescent="0.2">
      <c r="A24" s="95" t="s">
        <v>43</v>
      </c>
      <c r="B24" s="120">
        <v>1.36</v>
      </c>
      <c r="C24" s="96">
        <f t="shared" si="0"/>
        <v>1995</v>
      </c>
      <c r="D24" s="96">
        <v>23</v>
      </c>
      <c r="E24" s="22"/>
      <c r="F24" s="17" t="s">
        <v>81</v>
      </c>
      <c r="G24" s="120">
        <v>0.95</v>
      </c>
    </row>
    <row r="25" spans="1:7" ht="14.25" x14ac:dyDescent="0.2">
      <c r="A25" s="95" t="s">
        <v>20</v>
      </c>
      <c r="B25" s="120">
        <v>1.33</v>
      </c>
      <c r="C25" s="96">
        <f t="shared" si="0"/>
        <v>1994</v>
      </c>
      <c r="D25" s="96">
        <v>24</v>
      </c>
      <c r="E25" s="22"/>
      <c r="F25" s="17" t="s">
        <v>72</v>
      </c>
      <c r="G25" s="120">
        <v>0.99</v>
      </c>
    </row>
    <row r="26" spans="1:7" ht="15" x14ac:dyDescent="0.25">
      <c r="A26" s="95" t="s">
        <v>44</v>
      </c>
      <c r="B26" s="120">
        <v>1.3</v>
      </c>
      <c r="C26" s="96">
        <f t="shared" si="0"/>
        <v>1993</v>
      </c>
      <c r="D26" s="96">
        <v>25</v>
      </c>
      <c r="E26" s="22"/>
      <c r="F26" s="127" t="s">
        <v>82</v>
      </c>
      <c r="G26" s="126">
        <v>1</v>
      </c>
    </row>
    <row r="27" spans="1:7" ht="14.25" x14ac:dyDescent="0.2">
      <c r="A27" s="95" t="s">
        <v>45</v>
      </c>
      <c r="B27" s="120">
        <v>1.28</v>
      </c>
      <c r="C27" s="96">
        <f t="shared" si="0"/>
        <v>1992</v>
      </c>
      <c r="D27" s="96">
        <v>26</v>
      </c>
      <c r="E27" s="22"/>
      <c r="F27" s="17" t="s">
        <v>83</v>
      </c>
      <c r="G27" s="120">
        <v>0.96</v>
      </c>
    </row>
    <row r="28" spans="1:7" ht="14.25" x14ac:dyDescent="0.2">
      <c r="A28" s="95" t="s">
        <v>46</v>
      </c>
      <c r="B28" s="120">
        <v>1.25</v>
      </c>
      <c r="C28" s="96">
        <f t="shared" si="0"/>
        <v>1991</v>
      </c>
      <c r="D28" s="96">
        <v>27</v>
      </c>
      <c r="E28" s="22"/>
      <c r="F28" s="17" t="s">
        <v>84</v>
      </c>
      <c r="G28" s="120">
        <v>0.92</v>
      </c>
    </row>
    <row r="29" spans="1:7" ht="14.25" x14ac:dyDescent="0.2">
      <c r="A29" s="95" t="s">
        <v>47</v>
      </c>
      <c r="B29" s="120">
        <v>1.23</v>
      </c>
      <c r="C29" s="96">
        <f t="shared" si="0"/>
        <v>1990</v>
      </c>
      <c r="D29" s="96">
        <v>28</v>
      </c>
      <c r="E29" s="22"/>
      <c r="F29" s="17" t="s">
        <v>86</v>
      </c>
      <c r="G29" s="120">
        <v>1.05</v>
      </c>
    </row>
    <row r="30" spans="1:7" ht="14.25" x14ac:dyDescent="0.2">
      <c r="A30" s="95" t="s">
        <v>48</v>
      </c>
      <c r="B30" s="120">
        <v>1.2</v>
      </c>
      <c r="C30" s="96">
        <f t="shared" si="0"/>
        <v>1989</v>
      </c>
      <c r="D30" s="96">
        <v>29</v>
      </c>
      <c r="E30" s="22"/>
      <c r="F30" s="17" t="s">
        <v>87</v>
      </c>
      <c r="G30" s="120">
        <v>1</v>
      </c>
    </row>
    <row r="31" spans="1:7" ht="14.25" x14ac:dyDescent="0.2">
      <c r="A31" s="95" t="s">
        <v>49</v>
      </c>
      <c r="B31" s="120">
        <v>1.18</v>
      </c>
      <c r="C31" s="96">
        <f t="shared" si="0"/>
        <v>1988</v>
      </c>
      <c r="D31" s="96">
        <v>30</v>
      </c>
      <c r="E31" s="22"/>
      <c r="F31" s="17" t="s">
        <v>88</v>
      </c>
      <c r="G31" s="120">
        <v>0.9</v>
      </c>
    </row>
    <row r="32" spans="1:7" ht="14.25" x14ac:dyDescent="0.2">
      <c r="A32" s="95" t="s">
        <v>50</v>
      </c>
      <c r="B32" s="120">
        <v>1.1499999999999999</v>
      </c>
      <c r="C32" s="96">
        <f t="shared" si="0"/>
        <v>1987</v>
      </c>
      <c r="D32" s="96">
        <v>31</v>
      </c>
      <c r="E32" s="22"/>
      <c r="F32" s="22"/>
      <c r="G32" s="22"/>
    </row>
    <row r="33" spans="1:7" ht="14.25" x14ac:dyDescent="0.2">
      <c r="A33" s="95" t="s">
        <v>51</v>
      </c>
      <c r="B33" s="120">
        <v>1.1200000000000001</v>
      </c>
      <c r="C33" s="96">
        <f t="shared" si="0"/>
        <v>1986</v>
      </c>
      <c r="D33" s="96">
        <v>32</v>
      </c>
      <c r="E33" s="22"/>
      <c r="F33" s="22"/>
      <c r="G33" s="22"/>
    </row>
    <row r="34" spans="1:7" ht="30" x14ac:dyDescent="0.25">
      <c r="A34" s="95" t="s">
        <v>19</v>
      </c>
      <c r="B34" s="120">
        <v>1.1000000000000001</v>
      </c>
      <c r="C34" s="96">
        <f t="shared" si="0"/>
        <v>1985</v>
      </c>
      <c r="D34" s="96">
        <v>33</v>
      </c>
      <c r="E34" s="22"/>
      <c r="F34" s="18" t="s">
        <v>91</v>
      </c>
      <c r="G34" s="26" t="s">
        <v>93</v>
      </c>
    </row>
    <row r="35" spans="1:7" ht="14.25" x14ac:dyDescent="0.2">
      <c r="A35" s="95" t="s">
        <v>52</v>
      </c>
      <c r="B35" s="120">
        <v>1.08</v>
      </c>
      <c r="C35" s="96">
        <f t="shared" si="0"/>
        <v>1984</v>
      </c>
      <c r="D35" s="96">
        <v>34</v>
      </c>
      <c r="E35" s="22"/>
      <c r="F35" s="17" t="s">
        <v>89</v>
      </c>
      <c r="G35" s="120">
        <v>0.96</v>
      </c>
    </row>
    <row r="36" spans="1:7" ht="15" x14ac:dyDescent="0.25">
      <c r="A36" s="95" t="s">
        <v>53</v>
      </c>
      <c r="B36" s="120">
        <v>1.06</v>
      </c>
      <c r="C36" s="96">
        <f t="shared" si="0"/>
        <v>1983</v>
      </c>
      <c r="D36" s="96">
        <v>35</v>
      </c>
      <c r="E36" s="22"/>
      <c r="F36" s="127" t="s">
        <v>90</v>
      </c>
      <c r="G36" s="126">
        <v>1</v>
      </c>
    </row>
    <row r="37" spans="1:7" ht="14.25" x14ac:dyDescent="0.2">
      <c r="A37" s="95" t="s">
        <v>54</v>
      </c>
      <c r="B37" s="120">
        <v>1.05</v>
      </c>
      <c r="C37" s="96">
        <f t="shared" si="0"/>
        <v>1982</v>
      </c>
      <c r="D37" s="96">
        <v>36</v>
      </c>
      <c r="E37" s="22"/>
      <c r="F37" s="98"/>
      <c r="G37" s="99"/>
    </row>
    <row r="38" spans="1:7" ht="14.25" x14ac:dyDescent="0.2">
      <c r="A38" s="95" t="s">
        <v>55</v>
      </c>
      <c r="B38" s="120">
        <v>1.05</v>
      </c>
      <c r="C38" s="96">
        <f t="shared" si="0"/>
        <v>1981</v>
      </c>
      <c r="D38" s="96">
        <v>37</v>
      </c>
      <c r="E38" s="22"/>
      <c r="F38" s="22"/>
      <c r="G38" s="22"/>
    </row>
    <row r="39" spans="1:7" ht="14.25" x14ac:dyDescent="0.2">
      <c r="A39" s="95" t="s">
        <v>17</v>
      </c>
      <c r="B39" s="120">
        <v>1.04</v>
      </c>
      <c r="C39" s="96">
        <f t="shared" si="0"/>
        <v>1980</v>
      </c>
      <c r="D39" s="96">
        <v>38</v>
      </c>
      <c r="E39" s="22"/>
      <c r="F39" s="22"/>
      <c r="G39" s="22"/>
    </row>
    <row r="40" spans="1:7" ht="30" x14ac:dyDescent="0.25">
      <c r="A40" s="95" t="s">
        <v>18</v>
      </c>
      <c r="B40" s="120">
        <v>1.03</v>
      </c>
      <c r="C40" s="96">
        <f t="shared" si="0"/>
        <v>1979</v>
      </c>
      <c r="D40" s="96">
        <v>39</v>
      </c>
      <c r="E40" s="22"/>
      <c r="F40" s="18" t="s">
        <v>76</v>
      </c>
      <c r="G40" s="26" t="s">
        <v>94</v>
      </c>
    </row>
    <row r="41" spans="1:7" ht="15" x14ac:dyDescent="0.25">
      <c r="A41" s="95" t="s">
        <v>56</v>
      </c>
      <c r="B41" s="120">
        <v>1.03</v>
      </c>
      <c r="C41" s="96">
        <f t="shared" si="0"/>
        <v>1978</v>
      </c>
      <c r="D41" s="96">
        <v>40</v>
      </c>
      <c r="E41" s="22"/>
      <c r="F41" s="127" t="s">
        <v>71</v>
      </c>
      <c r="G41" s="126">
        <v>1</v>
      </c>
    </row>
    <row r="42" spans="1:7" ht="14.25" x14ac:dyDescent="0.2">
      <c r="A42" s="95" t="s">
        <v>129</v>
      </c>
      <c r="B42" s="120">
        <v>1.02</v>
      </c>
      <c r="C42" s="96">
        <f t="shared" ref="C42:C51" si="1">$D$1-D42</f>
        <v>1977</v>
      </c>
      <c r="D42" s="96">
        <v>41</v>
      </c>
      <c r="E42" s="22"/>
      <c r="F42" s="17" t="s">
        <v>92</v>
      </c>
      <c r="G42" s="120">
        <v>0.92</v>
      </c>
    </row>
    <row r="43" spans="1:7" ht="14.25" x14ac:dyDescent="0.2">
      <c r="A43" s="95" t="s">
        <v>130</v>
      </c>
      <c r="B43" s="120">
        <v>1.02</v>
      </c>
      <c r="C43" s="96">
        <f t="shared" si="1"/>
        <v>1976</v>
      </c>
      <c r="D43" s="96">
        <v>42</v>
      </c>
      <c r="E43" s="22"/>
      <c r="F43" s="22"/>
      <c r="G43" s="22"/>
    </row>
    <row r="44" spans="1:7" ht="14.25" x14ac:dyDescent="0.2">
      <c r="A44" s="95" t="s">
        <v>131</v>
      </c>
      <c r="B44" s="120">
        <v>1.01</v>
      </c>
      <c r="C44" s="96">
        <f t="shared" si="1"/>
        <v>1975</v>
      </c>
      <c r="D44" s="96">
        <v>43</v>
      </c>
    </row>
    <row r="45" spans="1:7" ht="30" x14ac:dyDescent="0.25">
      <c r="A45" s="95" t="s">
        <v>132</v>
      </c>
      <c r="B45" s="120">
        <v>1.01</v>
      </c>
      <c r="C45" s="96">
        <f t="shared" si="1"/>
        <v>1974</v>
      </c>
      <c r="D45" s="96">
        <v>44</v>
      </c>
      <c r="F45" s="18" t="s">
        <v>113</v>
      </c>
      <c r="G45" s="26" t="s">
        <v>116</v>
      </c>
    </row>
    <row r="46" spans="1:7" ht="15" x14ac:dyDescent="0.25">
      <c r="A46" s="124" t="s">
        <v>133</v>
      </c>
      <c r="B46" s="119">
        <v>1</v>
      </c>
      <c r="C46" s="96">
        <f t="shared" si="1"/>
        <v>1973</v>
      </c>
      <c r="D46" s="96">
        <v>45</v>
      </c>
      <c r="F46" s="92" t="s">
        <v>57</v>
      </c>
      <c r="G46" s="120">
        <v>0.95</v>
      </c>
    </row>
    <row r="47" spans="1:7" ht="15" x14ac:dyDescent="0.25">
      <c r="A47" s="95" t="s">
        <v>134</v>
      </c>
      <c r="B47" s="121">
        <v>0.99</v>
      </c>
      <c r="C47" s="96">
        <f t="shared" si="1"/>
        <v>1972</v>
      </c>
      <c r="D47" s="96">
        <v>46</v>
      </c>
      <c r="F47" s="127" t="s">
        <v>9</v>
      </c>
      <c r="G47" s="126">
        <v>1</v>
      </c>
    </row>
    <row r="48" spans="1:7" ht="14.25" x14ac:dyDescent="0.2">
      <c r="A48" s="95" t="s">
        <v>135</v>
      </c>
      <c r="B48" s="121">
        <v>0.99</v>
      </c>
      <c r="C48" s="96">
        <f t="shared" si="1"/>
        <v>1971</v>
      </c>
      <c r="D48" s="96">
        <v>47</v>
      </c>
      <c r="F48" s="94" t="s">
        <v>114</v>
      </c>
      <c r="G48" s="128">
        <v>1.08</v>
      </c>
    </row>
    <row r="49" spans="1:7" ht="14.25" x14ac:dyDescent="0.2">
      <c r="A49" s="95" t="s">
        <v>136</v>
      </c>
      <c r="B49" s="121">
        <v>0.98</v>
      </c>
      <c r="C49" s="96">
        <f t="shared" si="1"/>
        <v>1970</v>
      </c>
      <c r="D49" s="96">
        <v>48</v>
      </c>
      <c r="F49" s="94" t="s">
        <v>115</v>
      </c>
      <c r="G49" s="128">
        <v>1.18</v>
      </c>
    </row>
    <row r="50" spans="1:7" ht="14.25" x14ac:dyDescent="0.2">
      <c r="A50" s="95" t="s">
        <v>137</v>
      </c>
      <c r="B50" s="121">
        <v>0.98</v>
      </c>
      <c r="C50" s="96">
        <f t="shared" si="1"/>
        <v>1969</v>
      </c>
      <c r="D50" s="96">
        <v>49</v>
      </c>
    </row>
    <row r="51" spans="1:7" ht="14.25" x14ac:dyDescent="0.2">
      <c r="A51" s="95" t="s">
        <v>138</v>
      </c>
      <c r="B51" s="121">
        <v>0.97</v>
      </c>
      <c r="C51" s="96">
        <f t="shared" si="1"/>
        <v>1968</v>
      </c>
      <c r="D51" s="96">
        <v>50</v>
      </c>
    </row>
    <row r="52" spans="1:7" ht="30" x14ac:dyDescent="0.25">
      <c r="A52" s="95" t="s">
        <v>139</v>
      </c>
      <c r="B52" s="121">
        <v>0.97</v>
      </c>
      <c r="C52" s="96">
        <f t="shared" ref="C52:C71" si="2">$D$1-D52</f>
        <v>1967</v>
      </c>
      <c r="D52" s="96">
        <v>51</v>
      </c>
      <c r="F52" s="18" t="s">
        <v>149</v>
      </c>
      <c r="G52" s="26" t="s">
        <v>150</v>
      </c>
    </row>
    <row r="53" spans="1:7" ht="15" x14ac:dyDescent="0.25">
      <c r="A53" s="95" t="s">
        <v>140</v>
      </c>
      <c r="B53" s="121">
        <v>0.96</v>
      </c>
      <c r="C53" s="96">
        <f t="shared" si="2"/>
        <v>1966</v>
      </c>
      <c r="D53" s="96">
        <v>52</v>
      </c>
      <c r="F53" s="127" t="s">
        <v>117</v>
      </c>
      <c r="G53" s="126">
        <v>1</v>
      </c>
    </row>
    <row r="54" spans="1:7" ht="14.25" x14ac:dyDescent="0.2">
      <c r="A54" s="95" t="s">
        <v>141</v>
      </c>
      <c r="B54" s="121">
        <v>0.96</v>
      </c>
      <c r="C54" s="96">
        <f t="shared" si="2"/>
        <v>1965</v>
      </c>
      <c r="D54" s="96">
        <v>53</v>
      </c>
      <c r="F54" s="17" t="s">
        <v>118</v>
      </c>
      <c r="G54" s="120">
        <v>1.08</v>
      </c>
    </row>
    <row r="55" spans="1:7" ht="14.25" x14ac:dyDescent="0.2">
      <c r="A55" s="95" t="s">
        <v>142</v>
      </c>
      <c r="B55" s="121">
        <v>0.95</v>
      </c>
      <c r="C55" s="96">
        <f t="shared" si="2"/>
        <v>1964</v>
      </c>
      <c r="D55" s="96">
        <v>54</v>
      </c>
      <c r="F55" s="17" t="s">
        <v>119</v>
      </c>
      <c r="G55" s="120">
        <v>1.1200000000000001</v>
      </c>
    </row>
    <row r="56" spans="1:7" ht="14.25" x14ac:dyDescent="0.2">
      <c r="A56" s="95" t="s">
        <v>143</v>
      </c>
      <c r="B56" s="121">
        <v>0.95</v>
      </c>
      <c r="C56" s="96">
        <f t="shared" si="2"/>
        <v>1963</v>
      </c>
      <c r="D56" s="96">
        <v>55</v>
      </c>
    </row>
    <row r="57" spans="1:7" ht="14.25" x14ac:dyDescent="0.2">
      <c r="A57" s="95" t="s">
        <v>144</v>
      </c>
      <c r="B57" s="121">
        <v>0.94</v>
      </c>
      <c r="C57" s="96">
        <f t="shared" si="2"/>
        <v>1962</v>
      </c>
      <c r="D57" s="96">
        <v>56</v>
      </c>
    </row>
    <row r="58" spans="1:7" ht="30" x14ac:dyDescent="0.25">
      <c r="A58" s="95" t="s">
        <v>145</v>
      </c>
      <c r="B58" s="121">
        <v>0.93</v>
      </c>
      <c r="C58" s="96">
        <f t="shared" si="2"/>
        <v>1961</v>
      </c>
      <c r="D58" s="96">
        <v>57</v>
      </c>
      <c r="F58" s="18" t="s">
        <v>120</v>
      </c>
      <c r="G58" s="26" t="s">
        <v>121</v>
      </c>
    </row>
    <row r="59" spans="1:7" ht="14.25" x14ac:dyDescent="0.2">
      <c r="A59" s="95" t="s">
        <v>146</v>
      </c>
      <c r="B59" s="121">
        <v>0.93</v>
      </c>
      <c r="C59" s="96">
        <f t="shared" si="2"/>
        <v>1960</v>
      </c>
      <c r="D59" s="96">
        <v>58</v>
      </c>
      <c r="F59" s="17" t="s">
        <v>122</v>
      </c>
      <c r="G59" s="120">
        <v>0.75</v>
      </c>
    </row>
    <row r="60" spans="1:7" ht="14.25" x14ac:dyDescent="0.2">
      <c r="A60" s="95" t="s">
        <v>147</v>
      </c>
      <c r="B60" s="121">
        <v>0.92</v>
      </c>
      <c r="C60" s="96">
        <f t="shared" si="2"/>
        <v>1959</v>
      </c>
      <c r="D60" s="96">
        <v>59</v>
      </c>
      <c r="F60" s="17" t="s">
        <v>126</v>
      </c>
      <c r="G60" s="120">
        <v>0.9</v>
      </c>
    </row>
    <row r="61" spans="1:7" ht="15" x14ac:dyDescent="0.25">
      <c r="A61" s="95" t="s">
        <v>148</v>
      </c>
      <c r="B61" s="121">
        <v>0.91</v>
      </c>
      <c r="C61" s="96">
        <f t="shared" si="2"/>
        <v>1958</v>
      </c>
      <c r="D61" s="96">
        <v>60</v>
      </c>
      <c r="F61" s="127" t="s">
        <v>9</v>
      </c>
      <c r="G61" s="126">
        <v>1</v>
      </c>
    </row>
    <row r="62" spans="1:7" ht="14.25" x14ac:dyDescent="0.2">
      <c r="A62" s="95" t="s">
        <v>180</v>
      </c>
      <c r="B62" s="121">
        <v>0.9</v>
      </c>
      <c r="C62" s="96">
        <f t="shared" si="2"/>
        <v>1957</v>
      </c>
      <c r="D62" s="96">
        <v>61</v>
      </c>
      <c r="F62" s="17" t="s">
        <v>123</v>
      </c>
      <c r="G62" s="120">
        <v>1.2</v>
      </c>
    </row>
    <row r="63" spans="1:7" ht="14.25" x14ac:dyDescent="0.2">
      <c r="A63" s="95" t="s">
        <v>181</v>
      </c>
      <c r="B63" s="121">
        <v>0.9</v>
      </c>
      <c r="C63" s="96">
        <f t="shared" si="2"/>
        <v>1956</v>
      </c>
      <c r="D63" s="96">
        <v>62</v>
      </c>
      <c r="F63" s="17" t="s">
        <v>124</v>
      </c>
      <c r="G63" s="120">
        <v>1.25</v>
      </c>
    </row>
    <row r="64" spans="1:7" ht="14.25" x14ac:dyDescent="0.2">
      <c r="A64" s="95" t="s">
        <v>182</v>
      </c>
      <c r="B64" s="121">
        <v>0.89</v>
      </c>
      <c r="C64" s="96">
        <f t="shared" si="2"/>
        <v>1955</v>
      </c>
      <c r="D64" s="96">
        <v>63</v>
      </c>
      <c r="F64" s="98"/>
      <c r="G64" s="99"/>
    </row>
    <row r="65" spans="1:7" ht="14.25" x14ac:dyDescent="0.2">
      <c r="A65" s="95" t="s">
        <v>183</v>
      </c>
      <c r="B65" s="121">
        <v>0.88</v>
      </c>
      <c r="C65" s="96">
        <f t="shared" si="2"/>
        <v>1954</v>
      </c>
      <c r="D65" s="96">
        <v>64</v>
      </c>
      <c r="F65" s="98"/>
      <c r="G65" s="99"/>
    </row>
    <row r="66" spans="1:7" ht="30" x14ac:dyDescent="0.25">
      <c r="A66" s="95" t="s">
        <v>184</v>
      </c>
      <c r="B66" s="121">
        <v>0.88</v>
      </c>
      <c r="C66" s="96">
        <f t="shared" si="2"/>
        <v>1953</v>
      </c>
      <c r="D66" s="96">
        <v>65</v>
      </c>
      <c r="F66" s="18" t="s">
        <v>192</v>
      </c>
      <c r="G66" s="26" t="s">
        <v>193</v>
      </c>
    </row>
    <row r="67" spans="1:7" ht="15" x14ac:dyDescent="0.25">
      <c r="A67" s="95" t="s">
        <v>185</v>
      </c>
      <c r="B67" s="121">
        <v>0.87</v>
      </c>
      <c r="C67" s="96">
        <f t="shared" si="2"/>
        <v>1952</v>
      </c>
      <c r="D67" s="96">
        <v>66</v>
      </c>
      <c r="F67" s="127" t="s">
        <v>194</v>
      </c>
      <c r="G67" s="134">
        <v>1</v>
      </c>
    </row>
    <row r="68" spans="1:7" ht="14.25" x14ac:dyDescent="0.2">
      <c r="A68" s="95" t="s">
        <v>186</v>
      </c>
      <c r="B68" s="121">
        <v>0.87</v>
      </c>
      <c r="C68" s="96">
        <f t="shared" si="2"/>
        <v>1951</v>
      </c>
      <c r="D68" s="96">
        <v>67</v>
      </c>
      <c r="F68" s="17" t="s">
        <v>195</v>
      </c>
      <c r="G68" s="135">
        <v>0.93600000000000005</v>
      </c>
    </row>
    <row r="69" spans="1:7" ht="14.25" x14ac:dyDescent="0.2">
      <c r="A69" s="95" t="s">
        <v>187</v>
      </c>
      <c r="B69" s="121">
        <v>0.86</v>
      </c>
      <c r="C69" s="96">
        <f t="shared" si="2"/>
        <v>1950</v>
      </c>
      <c r="D69" s="96">
        <v>68</v>
      </c>
      <c r="F69" s="17" t="s">
        <v>196</v>
      </c>
      <c r="G69" s="135">
        <v>0.96699999999999997</v>
      </c>
    </row>
    <row r="70" spans="1:7" ht="14.25" x14ac:dyDescent="0.2">
      <c r="A70" s="95" t="s">
        <v>188</v>
      </c>
      <c r="B70" s="121">
        <v>0.85</v>
      </c>
      <c r="C70" s="96">
        <f t="shared" si="2"/>
        <v>1949</v>
      </c>
      <c r="D70" s="96">
        <v>69</v>
      </c>
      <c r="F70" s="17" t="s">
        <v>197</v>
      </c>
      <c r="G70" s="135">
        <v>1.0109999999999999</v>
      </c>
    </row>
    <row r="71" spans="1:7" ht="14.25" x14ac:dyDescent="0.2">
      <c r="A71" s="95" t="s">
        <v>189</v>
      </c>
      <c r="B71" s="121">
        <v>0.85</v>
      </c>
      <c r="C71" s="96">
        <f t="shared" si="2"/>
        <v>1948</v>
      </c>
      <c r="D71" s="96">
        <v>70</v>
      </c>
      <c r="F71" s="17" t="s">
        <v>198</v>
      </c>
      <c r="G71" s="135">
        <v>1.004</v>
      </c>
    </row>
    <row r="72" spans="1:7" s="22" customFormat="1" ht="14.25" x14ac:dyDescent="0.2">
      <c r="A72" s="97" t="s">
        <v>127</v>
      </c>
      <c r="B72" s="93">
        <v>0.88</v>
      </c>
      <c r="C72" s="122" t="s">
        <v>190</v>
      </c>
      <c r="D72" s="123" t="s">
        <v>128</v>
      </c>
      <c r="F72" s="17" t="s">
        <v>199</v>
      </c>
      <c r="G72" s="135">
        <v>1.081</v>
      </c>
    </row>
    <row r="73" spans="1:7" s="22" customFormat="1" ht="14.25" x14ac:dyDescent="0.2">
      <c r="A73" s="180"/>
      <c r="B73" s="181"/>
      <c r="C73" s="182"/>
      <c r="D73" s="183"/>
      <c r="F73" s="17" t="s">
        <v>200</v>
      </c>
      <c r="G73" s="135">
        <v>1.1240000000000001</v>
      </c>
    </row>
    <row r="74" spans="1:7" s="22" customFormat="1" ht="14.25" x14ac:dyDescent="0.2">
      <c r="A74" s="180"/>
      <c r="B74" s="181"/>
      <c r="C74" s="182"/>
      <c r="D74" s="183"/>
      <c r="F74" s="17" t="s">
        <v>233</v>
      </c>
      <c r="G74" s="135">
        <v>1.2030000000000001</v>
      </c>
    </row>
    <row r="75" spans="1:7" ht="14.25" x14ac:dyDescent="0.2">
      <c r="F75" s="17" t="s">
        <v>236</v>
      </c>
      <c r="G75" s="135">
        <v>1.2030000000000001</v>
      </c>
    </row>
  </sheetData>
  <sheetProtection password="C87F" sheet="1" objects="1" scenarios="1" selectLockedCells="1" selectUnlockedCells="1"/>
  <phoneticPr fontId="2" type="noConversion"/>
  <pageMargins left="0.78740157499999996" right="0.78740157499999996" top="0.984251969" bottom="0.984251969" header="0.4921259845" footer="0.4921259845"/>
  <pageSetup paperSize="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opLeftCell="A13" zoomScaleNormal="100" workbookViewId="0">
      <selection activeCell="A13" sqref="A13"/>
    </sheetView>
  </sheetViews>
  <sheetFormatPr baseColWidth="10" defaultRowHeight="12.75" x14ac:dyDescent="0.2"/>
  <cols>
    <col min="1" max="1" width="11.42578125" style="1"/>
    <col min="2" max="2" width="4" bestFit="1" customWidth="1"/>
    <col min="3" max="3" width="6.140625" bestFit="1" customWidth="1"/>
    <col min="4" max="5" width="11.42578125" style="1"/>
    <col min="6" max="6" width="5.140625" bestFit="1" customWidth="1"/>
  </cols>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Berechnung ETW</vt:lpstr>
      <vt:lpstr>Immo ETW 2018 - Zonen</vt:lpstr>
      <vt:lpstr>Koeffizienten</vt:lpstr>
      <vt:lpstr>Tabelle1</vt:lpstr>
      <vt:lpstr>AnzahlWE</vt:lpstr>
      <vt:lpstr>Außenanlagen</vt:lpstr>
      <vt:lpstr>Ausstattung</vt:lpstr>
      <vt:lpstr>'Berechnung ETW'!Druckbereich</vt:lpstr>
      <vt:lpstr>Garage</vt:lpstr>
      <vt:lpstr>Gebäudealter</vt:lpstr>
      <vt:lpstr>Geschosslage</vt:lpstr>
      <vt:lpstr>Modernisierung</vt:lpstr>
      <vt:lpstr>Vermietungszustand</vt:lpstr>
      <vt:lpstr>Wohnfläche</vt:lpstr>
      <vt:lpstr>Wohnlage</vt:lpstr>
    </vt:vector>
  </TitlesOfParts>
  <Company>Stadt Hagen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Immobienwertrechner ETW</dc:title>
  <dc:creator>DWeissgerber</dc:creator>
  <cp:lastModifiedBy>Quent, Elkmar</cp:lastModifiedBy>
  <cp:lastPrinted>2017-03-15T13:41:14Z</cp:lastPrinted>
  <dcterms:created xsi:type="dcterms:W3CDTF">2011-03-21T08:55:27Z</dcterms:created>
  <dcterms:modified xsi:type="dcterms:W3CDTF">2018-07-03T13:02:20Z</dcterms:modified>
</cp:coreProperties>
</file>